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upoqista.sharepoint.com/sites/Riscos/Shared Documents/General/Riscos - Documentos/11. Pilar 3/11.01. Qista/2025/1º Semestre/"/>
    </mc:Choice>
  </mc:AlternateContent>
  <xr:revisionPtr revIDLastSave="32" documentId="8_{E0DC7093-2210-4EE0-8E87-BAC705162AE1}" xr6:coauthVersionLast="47" xr6:coauthVersionMax="47" xr10:uidLastSave="{32E11BBB-BD81-4C33-8423-FFAE47C99139}"/>
  <bookViews>
    <workbookView xWindow="-28920" yWindow="-120" windowWidth="29040" windowHeight="15840" activeTab="1" xr2:uid="{9BBFD63B-19EC-4501-B85C-BE4C505B8AAA}"/>
  </bookViews>
  <sheets>
    <sheet name="ÍNDICE" sheetId="3" r:id="rId1"/>
    <sheet name="CCA" sheetId="6" r:id="rId2"/>
    <sheet name="CC1" sheetId="7" r:id="rId3"/>
    <sheet name="CC2" sheetId="8" r:id="rId4"/>
  </sheets>
  <externalReferences>
    <externalReference r:id="rId5"/>
  </externalReferenc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8" l="1" a="1"/>
  <c r="D7" i="8" s="1"/>
  <c r="D21" i="8" s="1"/>
  <c r="E7" i="8" a="1"/>
  <c r="E7" i="8" s="1"/>
  <c r="E21" i="8" s="1"/>
  <c r="F7" i="8" a="1"/>
  <c r="F7" i="8"/>
  <c r="F21" i="8" s="1"/>
  <c r="D23" i="8" a="1"/>
  <c r="D23" i="8"/>
  <c r="E23" i="8" a="1"/>
  <c r="E23" i="8" s="1"/>
  <c r="E27" i="8" s="1"/>
  <c r="F23" i="8" a="1"/>
  <c r="F23" i="8" s="1"/>
  <c r="F27" i="8" s="1"/>
  <c r="D27" i="8"/>
  <c r="D29" i="8"/>
  <c r="D34" i="8" s="1"/>
  <c r="E29" i="8"/>
  <c r="F29" i="8"/>
  <c r="D30" i="8"/>
  <c r="E30" i="8"/>
  <c r="F30" i="8"/>
  <c r="F34" i="8" s="1"/>
  <c r="D31" i="8"/>
  <c r="E31" i="8"/>
  <c r="F31" i="8"/>
  <c r="D32" i="8"/>
  <c r="E32" i="8"/>
  <c r="F32" i="8"/>
  <c r="E34" i="8"/>
  <c r="F7" i="7"/>
  <c r="F11" i="7" s="1"/>
  <c r="F8" i="7"/>
  <c r="F9" i="7"/>
  <c r="F17" i="7"/>
  <c r="F40" i="7" s="1"/>
  <c r="F18" i="7"/>
  <c r="F41" i="7"/>
  <c r="F91" i="7" s="1"/>
  <c r="F98" i="7" s="1"/>
  <c r="F45" i="7"/>
  <c r="F47" i="7"/>
  <c r="F51" i="7"/>
  <c r="F65" i="7" s="1"/>
  <c r="F92" i="7" s="1"/>
  <c r="F64" i="7"/>
  <c r="F69" i="7"/>
  <c r="F73" i="7" s="1"/>
  <c r="F85" i="7" s="1"/>
  <c r="F77" i="7"/>
  <c r="F78" i="7"/>
  <c r="F79" i="7"/>
  <c r="F80" i="7"/>
  <c r="F81" i="7"/>
  <c r="F82" i="7"/>
  <c r="F83" i="7"/>
  <c r="F86" i="7"/>
  <c r="F93" i="7" s="1"/>
  <c r="F87" i="7"/>
  <c r="F96" i="7"/>
  <c r="F94" i="7" s="1"/>
  <c r="F97" i="7"/>
  <c r="F102" i="7"/>
  <c r="F103" i="7"/>
  <c r="F104" i="7"/>
  <c r="F108" i="7"/>
  <c r="F109" i="7"/>
  <c r="F110" i="7"/>
  <c r="F111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<sst xmlns="http://schemas.openxmlformats.org/spreadsheetml/2006/main" count="569" uniqueCount="219">
  <si>
    <t>Emissor</t>
  </si>
  <si>
    <t>Identificador único (ex.: Cusip, Isin ou identificador Bloomberg para colocação privada)</t>
  </si>
  <si>
    <t>Lei aplicável ao instrumento</t>
  </si>
  <si>
    <t>Tipo de instrumento</t>
  </si>
  <si>
    <t>Valor de face do instrumento (em R$ mil)</t>
  </si>
  <si>
    <t>Classificação contábil</t>
  </si>
  <si>
    <t>Data original de emissão</t>
  </si>
  <si>
    <t>Perpétuo ou com vencimento</t>
  </si>
  <si>
    <t>Data original de vencimento</t>
  </si>
  <si>
    <t>Opção de resgate ou recompra</t>
  </si>
  <si>
    <t>(1) Data de resgate ou recompra</t>
  </si>
  <si>
    <t>(2) Datas de resgate ou recompra condicionadas</t>
  </si>
  <si>
    <t>(3) Valor de resgate ou recompra (em R$ mil)</t>
  </si>
  <si>
    <t>Datas de resgate ou recompra subsequentes, se aplicável</t>
  </si>
  <si>
    <t>Remuneração ou dividendos fixos ou variáveis</t>
  </si>
  <si>
    <t>Taxa de remuneração e índice referenciado</t>
  </si>
  <si>
    <t>Possibilidade de suspensão de pagamento de dividendos</t>
  </si>
  <si>
    <t>Completa discricionariedade, discricionariedade parcial ou mandatório</t>
  </si>
  <si>
    <t>Existência de cláusulas que alterem prazos ou condições de remuneração pactuados ou outro incentivo para resgate</t>
  </si>
  <si>
    <t>Cumulativo ou não cumulativo</t>
  </si>
  <si>
    <t>Conversível ou não conversível em ações</t>
  </si>
  <si>
    <t>Se conversível, em quais situações</t>
  </si>
  <si>
    <t>Se conversível, totalmente ou parcialmente</t>
  </si>
  <si>
    <t>Se conversível, taxa de conversão</t>
  </si>
  <si>
    <t>Se conversível, conversão obrigatória ou opcional</t>
  </si>
  <si>
    <t>Se conversível, especificar para qual tipo de instrumento</t>
  </si>
  <si>
    <t>Se conversível, especificar o emissor do instrumento para o qual pode ser convertido</t>
  </si>
  <si>
    <t>Características para a extinção do instrumento</t>
  </si>
  <si>
    <t>Se extinguível, em quais situações</t>
  </si>
  <si>
    <t>Se extinguível, totalmente ou parcialmente</t>
  </si>
  <si>
    <t>Se extinguível, permanentemente ou temporariamente</t>
  </si>
  <si>
    <t>Tipo de Subordinação</t>
  </si>
  <si>
    <t>Posição na hierarquia de subordinação em caso de liquidação (especifica o tipo de instrumento de ordem imediatamente superior)</t>
  </si>
  <si>
    <t>Possui características que não serão aceitas após o tratamento temporário de que trata o art. 28 da Resolução nº 4.192, de 2013</t>
  </si>
  <si>
    <t>Se sim, especificar as características de que trata a linha anterior</t>
  </si>
  <si>
    <t>QISTA S.A. - CREDITO, FINANCIAMENTO E INVESTIMENTO</t>
  </si>
  <si>
    <t>LFSN23015Z5</t>
  </si>
  <si>
    <t>LFSN2301EXD</t>
  </si>
  <si>
    <t>LFSN2301FE1</t>
  </si>
  <si>
    <t>LFSN2301G09</t>
  </si>
  <si>
    <t>LFSN2301IH5</t>
  </si>
  <si>
    <t>Capital Complementar</t>
  </si>
  <si>
    <t>Nível II</t>
  </si>
  <si>
    <t>Classificação do instrumento como componente do PR durante o tratamento temporário de que trata o art. 28 da Resolução nº 4.192, de 2013.</t>
  </si>
  <si>
    <t>Classificação do instrumento como componente do PR após o tratamento temporário de que trata a linha anterior</t>
  </si>
  <si>
    <t>Escopo da elegibilidade do instrumento</t>
  </si>
  <si>
    <t>Letra Financeira</t>
  </si>
  <si>
    <t>Passivo – custo amortizado</t>
  </si>
  <si>
    <t>Com vencimento</t>
  </si>
  <si>
    <t>Não</t>
  </si>
  <si>
    <t>NA</t>
  </si>
  <si>
    <t>135% do CDI</t>
  </si>
  <si>
    <t>130% do CDI</t>
  </si>
  <si>
    <t>Mandatório</t>
  </si>
  <si>
    <t>Cumulativo</t>
  </si>
  <si>
    <t>Não conversível</t>
  </si>
  <si>
    <t>Sim</t>
  </si>
  <si>
    <t xml:space="preserve">Pode ser extinto em sua totalidade ou parcialmente </t>
  </si>
  <si>
    <t xml:space="preserve">Permanente </t>
  </si>
  <si>
    <t>Contratual</t>
  </si>
  <si>
    <t xml:space="preserve">Sênior ao Capital Principal e subordinado aos demais passivos da instituição. </t>
  </si>
  <si>
    <t>Variável</t>
  </si>
  <si>
    <t>Principais Características dos Instrumentos que compõe o Patrimônio de Referência (PR)</t>
  </si>
  <si>
    <t>CC1: Composição do Patrimônio de Referência (PR)</t>
  </si>
  <si>
    <t>Capital Principal: instrumentos e reservas</t>
  </si>
  <si>
    <t>Instrumentos elegíveis ao Capital Principal</t>
  </si>
  <si>
    <t>Reservas de lucros</t>
  </si>
  <si>
    <t>Outras receitas e outras reservas</t>
  </si>
  <si>
    <t>Participação de não controladores nos instrumentos emitidos por subsidiárias do conglomerado prudencial e elegíveis ao seu Capital Principal</t>
  </si>
  <si>
    <t>Capital Principal antes dos ajustes prudenciais</t>
  </si>
  <si>
    <t>Capital Principal: ajustes prudenciais</t>
  </si>
  <si>
    <t>Ajustes prudenciais relativos a apreçamentos de instrumentos financeiros (PVA)</t>
  </si>
  <si>
    <t>Ágios pagos na aquisição de investimentos com fundamento em expectativa de rentabilidade futura</t>
  </si>
  <si>
    <t>Ativos intangíveis</t>
  </si>
  <si>
    <t>Créditos tributários decorrentes de prejuízos fiscais e de base negativa de Contribuição Social sobre o Lucro Líquido e os originados dessa contribuição relativos a períodos de apuração encerrados até 31 de dezembro de 1998</t>
  </si>
  <si>
    <t>Ajustes relativos ao valor de mercado dos instrumentos financeiros derivativos utilizados para hedge de fluxo de caixa de itens protegidos cujos ajustes de marcação a mercado não são registrados contabilmente</t>
  </si>
  <si>
    <t>Ativos atuariais relacionados a fundos de pensão de benefício definido</t>
  </si>
  <si>
    <t>Ações ou outros instrumentos de emissão própria autorizados a compor o Capital Principal da instituição ou conglomerado, adquiridos diretamente, indiretamente ou de forma sintética</t>
  </si>
  <si>
    <t>Valor total das deduções relativas às aquisições recíprocas de Capital Principal</t>
  </si>
  <si>
    <t>Valor total das deduções relativas às participações líquidas não significativas em Capital Principal de instituições autorizadas a funcionar pelo Banco Central do Brasil e de instituições financeiras no exterior não consolidadas e em capital social de empresas assemelhadas a instituições financeiras não consolidadas, sociedades seguradoras, resseguradoras, de capitalização e entidades abertas de previdência complementar</t>
  </si>
  <si>
    <t>Valor total das deduções relativas às participações líquidas significativas em Capital Principal de instituições autorizadas a funcionar pelo Banco Central do Brasil e de instituições financeiras no exterior não consolidadas e em capital social de empresas assemelhadas a instituições financeiras não consolidadas, sociedades seguradoras, resseguradoras, de capitalização e entidades abertas de previdência complementar, que exceda 10% do valor do Capital Principal da própria instituição ou conglomerado, desconsiderando deduções específicas</t>
  </si>
  <si>
    <t>Valor total das deduções relativas aos créditos tributários decorrentes de diferenças temporárias que dependam de geração de lucros ou receitas tributáveis futuras para sua realização, que exceda 10% do Capital Principal da própria instituição ou conglomerado, desconsiderando deduções específicas</t>
  </si>
  <si>
    <t>Valor que excede, de forma agregada, 15% do Capital Principal da própria instituição ou conglomerado</t>
  </si>
  <si>
    <t>do qual: oriundo de participações líquidas significativas em Capital Principal de instituições autorizadas a funcionar pelo Banco Central do Brasil e de instituições financeiras no exterior não consolidadas e em capital social de empresas assemelhadas a instituições financeiras não consolidadas, de sociedades seguradoras, resseguradoras, de capitalização e de entidades abertas de previdência complementar</t>
  </si>
  <si>
    <t>do qual: oriundo de créditos tributários decorrentes de diferenças temporárias que dependam de geração de lucros ou receitas tributáveis futuras para sua realização</t>
  </si>
  <si>
    <t>Ajustes regulatórios nacionais</t>
  </si>
  <si>
    <t>26.a</t>
  </si>
  <si>
    <t>Ativos permanentes diferidos</t>
  </si>
  <si>
    <t>26.b</t>
  </si>
  <si>
    <t>Investimentos em dependências, instituições financeiras controladas no exterior ou entidades não financeiras que componham o conglomerado, em relação às quais o Banco Central do Brasil não tenha acesso a informações, dados e documentos</t>
  </si>
  <si>
    <t>26.d</t>
  </si>
  <si>
    <t>Aumento de capital social não autorizado</t>
  </si>
  <si>
    <t>26.e</t>
  </si>
  <si>
    <t>Excedente do valor ajustado de Capital Principal</t>
  </si>
  <si>
    <t>26.f</t>
  </si>
  <si>
    <t>Depósito para suprir deficiência de capital</t>
  </si>
  <si>
    <t>26.g</t>
  </si>
  <si>
    <t>Montante dos ativos intangíveis constituídos antes da entrada em vigor da Resolução nº 4.192, de 2013</t>
  </si>
  <si>
    <t>26.h</t>
  </si>
  <si>
    <t>Excesso dos recursos aplicados no Ativo Permanente</t>
  </si>
  <si>
    <t>26.i</t>
  </si>
  <si>
    <t>Destaque do PR, conforme Resolução nº 4.589, de 29 de junho de 2017</t>
  </si>
  <si>
    <t>26.j</t>
  </si>
  <si>
    <t>Outras diferenças residuais relativas à metodologia de apuração do Capital Principal para fins regulatórios</t>
  </si>
  <si>
    <t>Dedução aplicada ao Capital Principal decorrente de insuficiência de Capital Complementar e de Nível II para cobrir as respectivas deduções nesses componentes</t>
  </si>
  <si>
    <t>Total de deduções regulatórias ao Capital Principal</t>
  </si>
  <si>
    <t>Capital Principal</t>
  </si>
  <si>
    <t>Capital Complementar: instrumentos</t>
  </si>
  <si>
    <t>Instrumentos elegíveis ao Capital Complementar</t>
  </si>
  <si>
    <t>dos quais: classificados como capital social conforme as regras contábeis</t>
  </si>
  <si>
    <t>dos quais: classificados como passivo conforme as regras contábeis</t>
  </si>
  <si>
    <t>Instrumentos autorizados a compor o Capital Complementar antes da entrada em vigor da Resolução nº 4.192, de 2013</t>
  </si>
  <si>
    <t>Participação de não controladores nos instrumentos emitidos por subsidiárias da instituição ou conglomerado e elegíveis ao seu Capital Complementar</t>
  </si>
  <si>
    <t>da qual: instrumentos emitidos por subsidiárias antes da entrada em vigor da Resolução nº 4.192, de 2013</t>
  </si>
  <si>
    <t>Capital Complementar antes das deduções regulatórias</t>
  </si>
  <si>
    <t>Capital Complementar: deduções regulatórias</t>
  </si>
  <si>
    <t>Ações ou outros instrumentos de emissão própria autorizados a compor o Capital Complementar da instituição ou conglomerado, adquiridos diretamente, indiretamente ou de forma sintética</t>
  </si>
  <si>
    <t>Valor total das deduções relativas às aquisições recíprocas de Capital Complementar</t>
  </si>
  <si>
    <t>Valor total das deduções relativas aos investimentos líquidos não significativos em Capital Complementar de instituições autorizadas a funcionar pelo Banco Central do Brasil e de instituições financeiras no exterior não consolidadas</t>
  </si>
  <si>
    <t>Valor total das deduções relativas aos investimentos líquidos significativos em Capital Complementar de instituições autorizadas a funcionar pelo Banco Central do Brasil e de instituições financeiras no exterior não consolidadas</t>
  </si>
  <si>
    <t>41.b</t>
  </si>
  <si>
    <t>Participação de não controladores no Capital Complementar</t>
  </si>
  <si>
    <t>41.c</t>
  </si>
  <si>
    <t>Outras diferenças residuais relativas à metodologia de apuração do Capital Complementar para fins regulatórios</t>
  </si>
  <si>
    <t>Dedução aplicada ao Capital Complementar decorrente de insuficiência de Nível II para cobrir a dedução nesse componente</t>
  </si>
  <si>
    <t>Total de deduções regulatórias ao Capital Complementar</t>
  </si>
  <si>
    <t>Nível I</t>
  </si>
  <si>
    <t>Nível II: instrumentos</t>
  </si>
  <si>
    <t>Instrumentos elegíveis ao Nível II</t>
  </si>
  <si>
    <t>Instrumentos autorizados a compor o Nível II antes da entrada em vigor da Resolução nº 4.192, de 2013</t>
  </si>
  <si>
    <t>Participação de não controladores nos instrumentos emitidos por subsidiárias do conglomerado e elegíveis ao seu Nível II</t>
  </si>
  <si>
    <t>Nível II antes das deduções regulatórias</t>
  </si>
  <si>
    <t>Nível II: deduções regulatórias</t>
  </si>
  <si>
    <t>Ações ou outros instrumentos de emissão própria, autorizados a compor o Nível II da instituição ou conglomerado, adquiridos diretamente, indiretamente ou de forma sintética</t>
  </si>
  <si>
    <t>Valor total das deduções relativas às aquisições recíprocas de Nível II</t>
  </si>
  <si>
    <t>Valor total das deduções relativas aos investimentos líquidos não significativos em instrumentos de Nível II e em instrumentos reconhecidos como TLAC emitidos por instituições autorizadas a funcionar pelo Banco Central do Brasil ou por instituições financeiras no exterior não consolidadas</t>
  </si>
  <si>
    <t>Valor total das deduções relativas aos investimentos líquidos significativos em instrumentos de Nível II e em instrumentos reconhecidos como TLAC emitidos por instituições autorizadas a funcionar pelo Banco Central do Brasil ou por instituições financeiras no exterior não consolidadas</t>
  </si>
  <si>
    <t>56.b</t>
  </si>
  <si>
    <t>Participação de não controladores no Nível II</t>
  </si>
  <si>
    <t>56.c</t>
  </si>
  <si>
    <t>Outras diferenças residuais relativas à metodologia de apuração do Nível II para fins regulatórios</t>
  </si>
  <si>
    <t>Total de deduções regulatórias ao Nível II</t>
  </si>
  <si>
    <t>Patrimônio de Referência</t>
  </si>
  <si>
    <t>Total de ativos ponderados pelo risco (RWA)</t>
  </si>
  <si>
    <t>Índices de Basileia e Adicional de Capital Principal</t>
  </si>
  <si>
    <t>Índice de Capital Principal (ICP)</t>
  </si>
  <si>
    <t>Índice de Nível I (IN1)</t>
  </si>
  <si>
    <t>Índice de Basileia (IB)</t>
  </si>
  <si>
    <t>Percentual do adicional de Capital Principal (em relação ao RWA)</t>
  </si>
  <si>
    <t>do qual: adicional para conservação de capital - ACPConservação</t>
  </si>
  <si>
    <t>do qual: adicional contracíclico - ACPContracíclico</t>
  </si>
  <si>
    <t>do qual: Adicional de Importância Sistêmica de Capital Principal - ACPSistêmico</t>
  </si>
  <si>
    <t>Capital Principal excedente ao montante utilizado para cumprimento dos requerimentos de capital, como proporção do RWA (%)</t>
  </si>
  <si>
    <t>Valores abaixo do limite de dedução antes da aplicação de fator de ponderação de risco</t>
  </si>
  <si>
    <t>Valor total, sujeito à ponderação de risco, das participações não significativas em Capital Principal de instituições autorizadas a funcionar pelo Banco Central do Brasil e de instituições financeiras no exterior não consolidas e em capital social de empresas assemelhadas a instituições financeiras não consolidadas, sociedades seguradoras, resseguradoras, de capitalização e entidades abertas de previdência complementar, bem como dos investimentos não significativos em Capital Complementar, em instrumentos de Nível II e em instrumentos reconhecidos como TLAC emitidos por instituições financeiras autorizadas a funcionar pelo Banco Central do Brasil ou por instituições financeiras no exterior não consolidadas</t>
  </si>
  <si>
    <t>Valor total, sujeito à ponderação de risco, das participações significativas em Capital Principal de instituições autorizadas a funcionar pelo Banco Central do Brasil e de instituições financeiras no exterior não consolidas e em capital social de empresas assemelhadas a instituições financeiras não consolidadas, sociedades seguradoras, resseguradoras, de capitalização e entidades abertas de previdência complementar</t>
  </si>
  <si>
    <t>Créditos tributários decorrentes de diferenças temporárias que dependam de geração de lucros ou receitas tributáveis futuras para sua realização, não deduzidos do Capital Principal</t>
  </si>
  <si>
    <t>Instrumentos autorizados a compor o PR antes da entrada em vigor da Resolução nº 4.192, de 2013 (aplicável entre 1º de janeiro de 2018 e 1º de janeiro de 2022)</t>
  </si>
  <si>
    <t>Limite atual para os instrumentos autorizados a compor o Capital Complementar antes da entrada em vigor da Resolução nº 4.192, de 2013</t>
  </si>
  <si>
    <t>Valor excluído do Capital Complementar devido ao limite da linha 82</t>
  </si>
  <si>
    <t>Limite atual para os instrumentos autorizados a compor o Nível II antes da entrada em vigor da Resolução nº 4.192, de 2013</t>
  </si>
  <si>
    <t>Valor excluído do Nível II devido ao limite da linha 84</t>
  </si>
  <si>
    <r>
      <rPr>
        <b/>
        <sz val="11"/>
        <color theme="1"/>
        <rFont val="Calibri"/>
        <family val="2"/>
        <scheme val="minor"/>
      </rPr>
      <t>Instrumento de Dívida:</t>
    </r>
    <r>
      <rPr>
        <sz val="11"/>
        <color theme="1"/>
        <rFont val="Calibri"/>
        <family val="2"/>
        <scheme val="minor"/>
      </rPr>
      <t xml:space="preserve"> Resolução do CMN N.º 4.955 de 21 de outubro de 2021 e Resolução BCB Nº 122 de 2 de agosto de 2021</t>
    </r>
  </si>
  <si>
    <t>Conglomerado</t>
  </si>
  <si>
    <t>Serão extintos nas situações previstas no art. 20, inciso X, da Resolução CMN 4.955, de 21/10/2021.</t>
  </si>
  <si>
    <t>QISTA S.A. - Informações Pilar III</t>
  </si>
  <si>
    <r>
      <t xml:space="preserve">CC1 - </t>
    </r>
    <r>
      <rPr>
        <sz val="11"/>
        <color theme="1"/>
        <rFont val="Calibri"/>
        <family val="2"/>
        <scheme val="minor"/>
      </rPr>
      <t>Composição do Patrimônio de Referência (PR)</t>
    </r>
  </si>
  <si>
    <t>Descrição</t>
  </si>
  <si>
    <t>Patrimônio líquido total</t>
  </si>
  <si>
    <t>patrimonioLiquido_total</t>
  </si>
  <si>
    <t>Ações em tesouraria</t>
  </si>
  <si>
    <t>Lucros ou prejuízos acumulados</t>
  </si>
  <si>
    <t>Outros resultados abrangentes
acumulados</t>
  </si>
  <si>
    <t>Capital social realizado</t>
  </si>
  <si>
    <t>Total de passivos</t>
  </si>
  <si>
    <t>passivos_total</t>
  </si>
  <si>
    <t>Obrigações fiscais diferidas</t>
  </si>
  <si>
    <t>Depósitos e demais instrumentos financeiros</t>
  </si>
  <si>
    <t>Total de ativos</t>
  </si>
  <si>
    <t>ativos_total</t>
  </si>
  <si>
    <t>Intangível</t>
  </si>
  <si>
    <t>Imobilizado de uso</t>
  </si>
  <si>
    <t>Créditos tributários</t>
  </si>
  <si>
    <t>Provisões para perdas esperadas associadas ao risco de crédito</t>
  </si>
  <si>
    <t>Caixa e equivalentes a caixa</t>
  </si>
  <si>
    <t>Valores do balanço patrimonial no final do período</t>
  </si>
  <si>
    <t xml:space="preserve">Valores em R$ </t>
  </si>
  <si>
    <t>CC2 - Conciliação do Patrimônio de Referência (PR) com o balanço patrimonial</t>
  </si>
  <si>
    <t>Titulos de renda fixa</t>
  </si>
  <si>
    <t xml:space="preserve">Cotas de fundo de investimento </t>
  </si>
  <si>
    <t>Relações interfinaceras</t>
  </si>
  <si>
    <t>Operações de crédito</t>
  </si>
  <si>
    <t>Outros créditos</t>
  </si>
  <si>
    <t>Outros valores e bens</t>
  </si>
  <si>
    <t xml:space="preserve">Instrumentos elegiveis ao capital </t>
  </si>
  <si>
    <t>Outras Obrigações</t>
  </si>
  <si>
    <t>Amortizações</t>
  </si>
  <si>
    <t>Depreciação</t>
  </si>
  <si>
    <r>
      <t xml:space="preserve">CCA </t>
    </r>
    <r>
      <rPr>
        <sz val="11"/>
        <color theme="1"/>
        <rFont val="Calibri"/>
        <family val="2"/>
        <scheme val="minor"/>
      </rPr>
      <t>- Principais Características dos Instrumentos que compõe o Patrimônio de Referência (PR)</t>
    </r>
  </si>
  <si>
    <r>
      <t>CC2 -</t>
    </r>
    <r>
      <rPr>
        <sz val="11"/>
        <color theme="1"/>
        <rFont val="Calibri"/>
        <family val="2"/>
        <scheme val="minor"/>
      </rPr>
      <t xml:space="preserve"> Conciliação do Patrimônio de Referência (PR) com o balanço patrimonial</t>
    </r>
  </si>
  <si>
    <t>Informações referentes ao 1º Semestre de 2024</t>
  </si>
  <si>
    <t>LFSN24002GX</t>
  </si>
  <si>
    <t>LFSN24002XM</t>
  </si>
  <si>
    <t>LFSN24003E9</t>
  </si>
  <si>
    <t>LFSN240038P</t>
  </si>
  <si>
    <t>LFSC240093U</t>
  </si>
  <si>
    <t>LFSC2400D9U</t>
  </si>
  <si>
    <t>120% do CDI</t>
  </si>
  <si>
    <t>Serão extintos nas situações previstas no art. 15, inciso XV, da Resolução CMN 4.955, de 21/10/2021.</t>
  </si>
  <si>
    <t>Perpétuo</t>
  </si>
  <si>
    <t>Discricionariedade parcial</t>
  </si>
  <si>
    <t>Sem vencimento</t>
  </si>
  <si>
    <t>100% do principal</t>
  </si>
  <si>
    <t>Não cumulativo</t>
  </si>
  <si>
    <t xml:space="preserve">Sênior ao Capital Principal  e subordinado aos demais passivos da instituição. </t>
  </si>
  <si>
    <t xml:space="preserve">Sênior ao Capital Principal e Capital Complementar.  Subordinado aos demais passivos da instituição. </t>
  </si>
  <si>
    <t>Valor reconhecido no PR (R$mil)</t>
  </si>
  <si>
    <t>A partir de 08/02/2030, opção de recompra a cada 1.900 dias corridos</t>
  </si>
  <si>
    <t>A partir de 11/03/2030, opção de recompra a cada 1.900 dias corridos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</si>
</sst>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0.0%"/>
    <numFmt numFmtId="167" formatCode="###0;###0"/>
    <numFmt numFmtId="168" formatCode="_(* #,##0.00_);_(* \(#,##0.00\);_(* &quot;-&quot;??_);_(@_)"/>
    <numFmt numFmtId="169" formatCode="_(* #,##0_);_(* \(#,##0\);_(* &quot;-&quot;??_);_(@_)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color theme="2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sz val="8"/>
      <color theme="0"/>
      <name val="Arial"/>
      <family val="2"/>
    </font>
    <font>
      <b/>
      <sz val="8"/>
      <color rgb="FFCC092F"/>
      <name val="Arial"/>
      <family val="2"/>
    </font>
    <font>
      <b/>
      <sz val="8"/>
      <color rgb="FF4D4E53"/>
      <name val="Arial"/>
      <family val="2"/>
    </font>
    <font>
      <sz val="7"/>
      <color rgb="FF4D4E53"/>
      <name val="Arial"/>
      <family val="2"/>
    </font>
    <font>
      <sz val="8"/>
      <color rgb="FF4D4E53"/>
      <name val="Bradesco Sans Medium"/>
    </font>
    <font>
      <sz val="8"/>
      <color rgb="FF4D4E53"/>
      <name val="Bradesco Sans"/>
    </font>
    <font>
      <sz val="7"/>
      <name val="Arial"/>
      <family val="2"/>
    </font>
    <font>
      <b/>
      <sz val="11"/>
      <color theme="0"/>
      <name val="Arial"/>
      <family val="2"/>
    </font>
    <font>
      <sz val="10"/>
      <color rgb="FF000000"/>
      <name val="Times New Roman"/>
      <family val="1"/>
    </font>
    <font>
      <i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b/>
      <sz val="10"/>
      <color theme="0"/>
      <name val="Arial"/>
      <family val="2"/>
    </font>
    <font>
      <b/>
      <sz val="10"/>
      <color rgb="FFCC092F"/>
      <name val="Arial"/>
      <family val="2"/>
    </font>
    <font>
      <sz val="10"/>
      <color theme="1"/>
      <name val="Calibri"/>
      <family val="2"/>
      <scheme val="minor"/>
    </font>
    <font>
      <b/>
      <sz val="12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33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>
      <alignment vertical="top"/>
    </xf>
    <xf numFmtId="168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0" fontId="20" fillId="0" borderId="0"/>
    <xf numFmtId="0" fontId="21" fillId="0" borderId="0"/>
  </cellStyleXfs>
  <cellXfs count="74">
    <xf numFmtId="0" fontId="0" fillId="0" borderId="0" xfId="0"/>
    <xf numFmtId="0" fontId="4" fillId="0" borderId="0" xfId="0" applyFont="1"/>
    <xf numFmtId="0" fontId="0" fillId="2" borderId="0" xfId="0" applyFill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/>
      <protection locked="0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7" fontId="9" fillId="0" borderId="0" xfId="0" applyNumberFormat="1" applyFont="1" applyAlignment="1">
      <alignment horizontal="left" wrapText="1"/>
    </xf>
    <xf numFmtId="169" fontId="8" fillId="0" borderId="0" xfId="4" applyNumberFormat="1" applyFont="1" applyFill="1" applyBorder="1" applyAlignment="1" applyProtection="1">
      <alignment horizontal="center" vertical="center"/>
      <protection locked="0"/>
    </xf>
    <xf numFmtId="166" fontId="10" fillId="3" borderId="0" xfId="2" applyNumberFormat="1" applyFont="1" applyFill="1" applyBorder="1" applyAlignment="1" applyProtection="1">
      <alignment horizontal="right" vertical="center"/>
      <protection locked="0"/>
    </xf>
    <xf numFmtId="169" fontId="10" fillId="3" borderId="0" xfId="4" applyNumberFormat="1" applyFont="1" applyFill="1" applyBorder="1" applyAlignment="1" applyProtection="1">
      <alignment horizontal="right" vertical="center"/>
      <protection locked="0"/>
    </xf>
    <xf numFmtId="43" fontId="11" fillId="3" borderId="0" xfId="1" applyFont="1" applyFill="1" applyBorder="1" applyAlignment="1" applyProtection="1">
      <alignment horizontal="right" vertical="center"/>
      <protection locked="0"/>
    </xf>
    <xf numFmtId="0" fontId="12" fillId="0" borderId="0" xfId="0" applyFont="1"/>
    <xf numFmtId="0" fontId="3" fillId="0" borderId="0" xfId="0" applyFont="1" applyAlignment="1">
      <alignment vertical="top" wrapText="1"/>
    </xf>
    <xf numFmtId="0" fontId="2" fillId="0" borderId="0" xfId="0" applyFont="1" applyAlignment="1">
      <alignment horizontal="center" vertical="top" wrapText="1"/>
    </xf>
    <xf numFmtId="1" fontId="2" fillId="0" borderId="0" xfId="0" applyNumberFormat="1" applyFont="1" applyAlignment="1">
      <alignment horizontal="center" vertical="top" shrinkToFit="1"/>
    </xf>
    <xf numFmtId="169" fontId="2" fillId="0" borderId="0" xfId="6" applyNumberFormat="1" applyFont="1" applyFill="1" applyBorder="1" applyAlignment="1">
      <alignment horizontal="left" vertical="center" wrapText="1"/>
    </xf>
    <xf numFmtId="165" fontId="2" fillId="0" borderId="0" xfId="6" applyNumberFormat="1" applyFont="1" applyFill="1" applyBorder="1" applyAlignment="1">
      <alignment horizontal="left" vertical="center" wrapText="1"/>
    </xf>
    <xf numFmtId="1" fontId="2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horizontal="justify" vertical="center" wrapText="1"/>
    </xf>
    <xf numFmtId="165" fontId="2" fillId="0" borderId="0" xfId="8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65" fontId="2" fillId="0" borderId="0" xfId="8" applyNumberFormat="1" applyFont="1" applyFill="1" applyBorder="1" applyAlignment="1">
      <alignment horizontal="left" vertical="top" wrapText="1"/>
    </xf>
    <xf numFmtId="0" fontId="16" fillId="0" borderId="0" xfId="0" applyFont="1"/>
    <xf numFmtId="0" fontId="0" fillId="0" borderId="2" xfId="0" applyBorder="1"/>
    <xf numFmtId="0" fontId="18" fillId="0" borderId="2" xfId="0" applyFont="1" applyBorder="1"/>
    <xf numFmtId="166" fontId="2" fillId="3" borderId="0" xfId="2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1" fontId="3" fillId="0" borderId="0" xfId="0" applyNumberFormat="1" applyFont="1" applyAlignment="1">
      <alignment horizontal="center" vertical="center" shrinkToFit="1"/>
    </xf>
    <xf numFmtId="0" fontId="3" fillId="0" borderId="0" xfId="0" applyFont="1" applyAlignment="1">
      <alignment horizontal="justify" vertical="center" wrapText="1"/>
    </xf>
    <xf numFmtId="166" fontId="2" fillId="0" borderId="0" xfId="2" applyNumberFormat="1" applyFont="1" applyFill="1" applyBorder="1" applyAlignment="1">
      <alignment horizontal="right" vertical="center" wrapText="1"/>
    </xf>
    <xf numFmtId="0" fontId="15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24" fillId="0" borderId="3" xfId="0" applyFont="1" applyBorder="1" applyAlignment="1">
      <alignment horizontal="left" wrapText="1"/>
    </xf>
    <xf numFmtId="169" fontId="2" fillId="0" borderId="0" xfId="6" applyNumberFormat="1" applyFont="1" applyFill="1" applyBorder="1" applyAlignment="1" applyProtection="1">
      <alignment horizontal="left" vertical="center" wrapText="1"/>
    </xf>
    <xf numFmtId="0" fontId="3" fillId="4" borderId="0" xfId="0" applyFont="1" applyFill="1" applyAlignment="1">
      <alignment vertical="top" wrapText="1"/>
    </xf>
    <xf numFmtId="165" fontId="3" fillId="4" borderId="0" xfId="0" applyNumberFormat="1" applyFont="1" applyFill="1" applyAlignment="1">
      <alignment vertical="top" wrapText="1"/>
    </xf>
    <xf numFmtId="169" fontId="3" fillId="4" borderId="0" xfId="0" applyNumberFormat="1" applyFont="1" applyFill="1" applyAlignment="1">
      <alignment vertical="top" wrapText="1"/>
    </xf>
    <xf numFmtId="0" fontId="22" fillId="0" borderId="0" xfId="0" applyFont="1" applyAlignment="1">
      <alignment horizontal="left" indent="2"/>
    </xf>
    <xf numFmtId="0" fontId="23" fillId="0" borderId="0" xfId="0" applyFont="1" applyAlignment="1">
      <alignment horizontal="left" indent="4"/>
    </xf>
    <xf numFmtId="0" fontId="22" fillId="0" borderId="0" xfId="0" applyFont="1" applyAlignment="1">
      <alignment horizontal="left" indent="1"/>
    </xf>
    <xf numFmtId="0" fontId="26" fillId="0" borderId="0" xfId="0" applyFont="1" applyAlignment="1">
      <alignment horizontal="center" vertical="center" wrapText="1"/>
    </xf>
    <xf numFmtId="14" fontId="3" fillId="0" borderId="3" xfId="0" applyNumberFormat="1" applyFont="1" applyBorder="1" applyAlignment="1">
      <alignment horizontal="right" vertical="top" wrapText="1"/>
    </xf>
    <xf numFmtId="0" fontId="27" fillId="0" borderId="0" xfId="0" applyFont="1"/>
    <xf numFmtId="164" fontId="25" fillId="5" borderId="6" xfId="3" applyNumberFormat="1" applyFont="1" applyFill="1" applyBorder="1" applyAlignment="1">
      <alignment horizontal="center" vertical="center" wrapText="1"/>
    </xf>
    <xf numFmtId="0" fontId="5" fillId="2" borderId="6" xfId="0" applyFont="1" applyFill="1" applyBorder="1"/>
    <xf numFmtId="0" fontId="25" fillId="0" borderId="4" xfId="0" applyFont="1" applyBorder="1" applyAlignment="1">
      <alignment vertical="top" wrapText="1"/>
    </xf>
    <xf numFmtId="0" fontId="22" fillId="0" borderId="4" xfId="0" applyFont="1" applyBorder="1" applyAlignment="1">
      <alignment vertical="top" wrapText="1"/>
    </xf>
    <xf numFmtId="0" fontId="22" fillId="0" borderId="4" xfId="0" applyFont="1" applyBorder="1" applyAlignment="1">
      <alignment horizontal="left" vertical="center" wrapText="1"/>
    </xf>
    <xf numFmtId="0" fontId="13" fillId="2" borderId="6" xfId="0" applyFont="1" applyFill="1" applyBorder="1" applyAlignment="1">
      <alignment horizontal="center" vertical="center"/>
    </xf>
    <xf numFmtId="0" fontId="22" fillId="0" borderId="4" xfId="0" applyFont="1" applyBorder="1" applyAlignment="1">
      <alignment horizontal="center" vertical="center" wrapText="1"/>
    </xf>
    <xf numFmtId="0" fontId="13" fillId="2" borderId="6" xfId="0" applyFont="1" applyFill="1" applyBorder="1" applyAlignment="1">
      <alignment vertical="center"/>
    </xf>
    <xf numFmtId="0" fontId="28" fillId="2" borderId="6" xfId="0" applyFont="1" applyFill="1" applyBorder="1" applyAlignment="1">
      <alignment horizontal="left" vertical="center"/>
    </xf>
    <xf numFmtId="1" fontId="3" fillId="4" borderId="7" xfId="0" applyNumberFormat="1" applyFont="1" applyFill="1" applyBorder="1" applyAlignment="1">
      <alignment horizontal="center" vertical="top" shrinkToFit="1"/>
    </xf>
    <xf numFmtId="0" fontId="3" fillId="4" borderId="7" xfId="0" applyFont="1" applyFill="1" applyBorder="1" applyAlignment="1">
      <alignment horizontal="justify" vertical="top" wrapText="1"/>
    </xf>
    <xf numFmtId="166" fontId="3" fillId="4" borderId="7" xfId="2" applyNumberFormat="1" applyFont="1" applyFill="1" applyBorder="1" applyAlignment="1">
      <alignment horizontal="right" vertical="top" wrapText="1"/>
    </xf>
    <xf numFmtId="165" fontId="3" fillId="4" borderId="7" xfId="1" applyNumberFormat="1" applyFont="1" applyFill="1" applyBorder="1" applyAlignment="1">
      <alignment horizontal="right" vertical="top" wrapText="1"/>
    </xf>
    <xf numFmtId="165" fontId="27" fillId="0" borderId="0" xfId="0" applyNumberFormat="1" applyFont="1"/>
    <xf numFmtId="14" fontId="28" fillId="2" borderId="6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165" fontId="2" fillId="0" borderId="5" xfId="1" applyNumberFormat="1" applyFont="1" applyFill="1" applyBorder="1" applyAlignment="1" applyProtection="1">
      <alignment horizontal="center" vertical="center"/>
      <protection locked="0"/>
    </xf>
    <xf numFmtId="14" fontId="0" fillId="0" borderId="5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 wrapText="1"/>
    </xf>
    <xf numFmtId="0" fontId="28" fillId="2" borderId="6" xfId="0" applyFont="1" applyFill="1" applyBorder="1" applyAlignment="1">
      <alignment vertical="center"/>
    </xf>
    <xf numFmtId="14" fontId="28" fillId="2" borderId="6" xfId="0" applyNumberFormat="1" applyFont="1" applyFill="1" applyBorder="1" applyAlignment="1">
      <alignment horizontal="right" vertical="center"/>
    </xf>
    <xf numFmtId="0" fontId="17" fillId="0" borderId="2" xfId="0" applyFont="1" applyBorder="1" applyAlignment="1">
      <alignment horizontal="center" vertical="center"/>
    </xf>
    <xf numFmtId="0" fontId="24" fillId="0" borderId="3" xfId="0" applyFont="1" applyBorder="1" applyAlignment="1">
      <alignment horizontal="left" wrapText="1"/>
    </xf>
    <xf numFmtId="0" fontId="22" fillId="0" borderId="4" xfId="0" applyFont="1" applyBorder="1" applyAlignment="1">
      <alignment horizontal="left" vertical="center" wrapText="1"/>
    </xf>
    <xf numFmtId="10" fontId="3" fillId="4" borderId="7" xfId="2" applyNumberFormat="1" applyFont="1" applyFill="1" applyBorder="1" applyAlignment="1">
      <alignment horizontal="right" vertical="top" wrapText="1"/>
    </xf>
  </cellXfs>
  <cellStyles count="12">
    <cellStyle name="Normal" xfId="0" builtinId="0"/>
    <cellStyle name="Normal 2" xfId="9" xr:uid="{6AC26B32-A373-43D9-95D9-BED0DACE94B5}"/>
    <cellStyle name="Normal 2 24 2 2" xfId="3" xr:uid="{DB3C4E86-85BE-4378-9E43-D7492CA16141}"/>
    <cellStyle name="Normal 3" xfId="10" xr:uid="{D199F60D-5EA7-4542-A14C-9CF2142C1F65}"/>
    <cellStyle name="Normal 3 2" xfId="5" xr:uid="{17152346-7F07-429F-AA35-7A9514429766}"/>
    <cellStyle name="Normal 4" xfId="11" xr:uid="{60F2DC73-96B5-4975-916B-25A7E0D4119C}"/>
    <cellStyle name="Porcentagem" xfId="2" builtinId="5"/>
    <cellStyle name="Separador de milhares 2" xfId="7" xr:uid="{AE8082DB-E1BA-4B5C-83B1-F0DFAF4A18BC}"/>
    <cellStyle name="Separador de milhares 2 55" xfId="6" xr:uid="{3475E2A0-2641-4C20-A4E8-4A16FE02858D}"/>
    <cellStyle name="Separador de milhares 2 56" xfId="8" xr:uid="{28943845-DDD6-4EFA-9B15-CFF67BADF42E}"/>
    <cellStyle name="Separador de milhares 65" xfId="4" xr:uid="{4410F54E-E01E-4E08-9F32-76FC9506BEA1}"/>
    <cellStyle name="Vírgula" xfId="1" builtinId="3"/>
  </cellStyles>
  <dxfs count="0"/>
  <tableStyles count="0" defaultTableStyle="TableStyleMedium2" defaultPivotStyle="PivotStyleLight16"/>
  <colors>
    <mruColors>
      <color rgb="FFFFECC1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rupoqista.sharepoint.com/sites/Riscos/Shared%20Documents/General/Riscos%20-%20Documentos/11.%20Pilar%203/11.01.%20Qista/2025/1&#186;%20Semestre/Suporte%20-%20anexo%20-%20pilar%20iii.xlsx" TargetMode="External"/><Relationship Id="rId1" Type="http://schemas.openxmlformats.org/officeDocument/2006/relationships/externalLinkPath" Target="Suporte%20-%20anexo%20-%20pilar%20i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CCA"/>
      <sheetName val="CCA (2)"/>
      <sheetName val="SUPORTE CC1"/>
      <sheetName val="CC1 (2)"/>
      <sheetName val="SUPORTE_CC2"/>
      <sheetName val="4060"/>
      <sheetName val="CC2 (2)"/>
      <sheetName val="Planilha1"/>
    </sheetNames>
    <sheetDataSet>
      <sheetData sheetId="0"/>
      <sheetData sheetId="1"/>
      <sheetData sheetId="2"/>
      <sheetData sheetId="3"/>
      <sheetData sheetId="4">
        <row r="86">
          <cell r="C86">
            <v>121031.01</v>
          </cell>
        </row>
      </sheetData>
      <sheetData sheetId="5">
        <row r="3">
          <cell r="C3">
            <v>3402315.12</v>
          </cell>
          <cell r="D3">
            <v>1946767.18</v>
          </cell>
          <cell r="E3">
            <v>3001329.82</v>
          </cell>
        </row>
        <row r="4">
          <cell r="C4">
            <v>110575145.53</v>
          </cell>
          <cell r="D4">
            <v>1021120.59</v>
          </cell>
          <cell r="E4">
            <v>7395.25</v>
          </cell>
        </row>
        <row r="5">
          <cell r="C5">
            <v>85732190.390000001</v>
          </cell>
          <cell r="D5">
            <v>64394043.789999999</v>
          </cell>
          <cell r="E5">
            <v>421891051.67000002</v>
          </cell>
        </row>
        <row r="6">
          <cell r="C6">
            <v>15151372.18</v>
          </cell>
          <cell r="D6">
            <v>36822068.890000001</v>
          </cell>
          <cell r="E6">
            <v>121207834.48</v>
          </cell>
        </row>
        <row r="7">
          <cell r="C7">
            <v>93592818.289999992</v>
          </cell>
          <cell r="D7">
            <v>339703958.84000003</v>
          </cell>
          <cell r="E7">
            <v>462328240.22000003</v>
          </cell>
        </row>
        <row r="8">
          <cell r="C8">
            <v>-3075473.69</v>
          </cell>
          <cell r="D8">
            <v>-4522567.91</v>
          </cell>
          <cell r="E8">
            <v>-10063741.74</v>
          </cell>
        </row>
        <row r="9">
          <cell r="C9">
            <v>28028945.48</v>
          </cell>
          <cell r="D9">
            <v>25558678.940000001</v>
          </cell>
          <cell r="E9">
            <v>21482703.52</v>
          </cell>
        </row>
        <row r="10">
          <cell r="C10">
            <v>86260639.689999998</v>
          </cell>
          <cell r="D10">
            <v>206622781.92000002</v>
          </cell>
          <cell r="E10">
            <v>150614100.50999999</v>
          </cell>
        </row>
        <row r="11">
          <cell r="C11">
            <v>647193.80000000005</v>
          </cell>
          <cell r="D11">
            <v>1233543.97</v>
          </cell>
          <cell r="E11">
            <v>5311164.49</v>
          </cell>
        </row>
        <row r="12">
          <cell r="C12">
            <v>2369393.9700000002</v>
          </cell>
          <cell r="D12">
            <v>2369393.9700000002</v>
          </cell>
          <cell r="E12">
            <v>2369393.9700000002</v>
          </cell>
        </row>
        <row r="13">
          <cell r="C13">
            <v>-1325752.3899999999</v>
          </cell>
          <cell r="D13">
            <v>-2009114.37</v>
          </cell>
          <cell r="E13">
            <v>-2062672.22</v>
          </cell>
        </row>
        <row r="14">
          <cell r="C14">
            <v>1567492.71</v>
          </cell>
          <cell r="D14">
            <v>1597492.71</v>
          </cell>
          <cell r="E14">
            <v>1627492.71</v>
          </cell>
        </row>
        <row r="15">
          <cell r="C15">
            <v>-980877.83</v>
          </cell>
          <cell r="D15">
            <v>-1165013.72</v>
          </cell>
          <cell r="E15">
            <v>-1401821.85</v>
          </cell>
        </row>
        <row r="18">
          <cell r="C18">
            <v>305631074.18000001</v>
          </cell>
          <cell r="D18">
            <v>387531988.20999998</v>
          </cell>
          <cell r="E18">
            <v>922994216.12</v>
          </cell>
        </row>
        <row r="19">
          <cell r="C19">
            <v>53611715.43</v>
          </cell>
          <cell r="D19">
            <v>84121884.969999999</v>
          </cell>
          <cell r="E19">
            <v>90075854.829999998</v>
          </cell>
        </row>
        <row r="20">
          <cell r="C20">
            <v>5826045.9699999988</v>
          </cell>
          <cell r="D20">
            <v>130186434.38</v>
          </cell>
          <cell r="E20">
            <v>63202391.820000008</v>
          </cell>
        </row>
        <row r="24">
          <cell r="C24">
            <v>99035903</v>
          </cell>
          <cell r="D24">
            <v>99035903</v>
          </cell>
          <cell r="E24">
            <v>99035903</v>
          </cell>
        </row>
        <row r="25">
          <cell r="C25">
            <v>0</v>
          </cell>
          <cell r="D25">
            <v>0</v>
          </cell>
          <cell r="E25">
            <v>1004105.06</v>
          </cell>
        </row>
        <row r="26">
          <cell r="C26">
            <v>-41282.99</v>
          </cell>
          <cell r="D26">
            <v>-1069.9000000000001</v>
          </cell>
          <cell r="E26">
            <v>0</v>
          </cell>
        </row>
        <row r="27">
          <cell r="C27">
            <v>-42118052.079999998</v>
          </cell>
          <cell r="D27">
            <v>-27301985.940000001</v>
          </cell>
          <cell r="E27">
            <v>0</v>
          </cell>
        </row>
      </sheetData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8217F-1E24-4CF0-B6B1-D97FCBDBB29F}">
  <dimension ref="A1:K19"/>
  <sheetViews>
    <sheetView showGridLines="0" workbookViewId="0">
      <selection activeCell="B9" sqref="B9"/>
    </sheetView>
  </sheetViews>
  <sheetFormatPr defaultColWidth="0" defaultRowHeight="14.4" zeroHeight="1"/>
  <cols>
    <col min="1" max="1" width="4.109375" customWidth="1"/>
    <col min="2" max="9" width="8.88671875" customWidth="1"/>
    <col min="10" max="10" width="11.88671875" customWidth="1"/>
    <col min="11" max="11" width="4.109375" customWidth="1"/>
    <col min="12" max="16384" width="8.88671875" hidden="1"/>
  </cols>
  <sheetData>
    <row r="1" spans="2:10"/>
    <row r="2" spans="2:10" ht="27.9" customHeight="1">
      <c r="B2" s="70" t="s">
        <v>165</v>
      </c>
      <c r="C2" s="70"/>
      <c r="D2" s="70"/>
      <c r="E2" s="70"/>
      <c r="F2" s="70"/>
      <c r="G2" s="70"/>
      <c r="H2" s="70"/>
      <c r="I2" s="70"/>
      <c r="J2" s="27"/>
    </row>
    <row r="3" spans="2:10" ht="6" customHeight="1">
      <c r="B3" s="2"/>
      <c r="C3" s="2"/>
      <c r="D3" s="2"/>
      <c r="E3" s="2"/>
      <c r="F3" s="2"/>
      <c r="G3" s="2"/>
      <c r="H3" s="2"/>
      <c r="I3" s="2"/>
      <c r="J3" s="2"/>
    </row>
    <row r="4" spans="2:10"/>
    <row r="5" spans="2:10">
      <c r="B5" s="26" t="s">
        <v>198</v>
      </c>
    </row>
    <row r="6" spans="2:10"/>
    <row r="7" spans="2:10">
      <c r="B7" s="26" t="s">
        <v>166</v>
      </c>
    </row>
    <row r="8" spans="2:10">
      <c r="B8" s="26"/>
    </row>
    <row r="9" spans="2:10">
      <c r="B9" s="26" t="s">
        <v>199</v>
      </c>
    </row>
    <row r="10" spans="2:10"/>
    <row r="11" spans="2:10"/>
    <row r="12" spans="2:10"/>
    <row r="13" spans="2:10">
      <c r="B13" s="26"/>
    </row>
    <row r="14" spans="2:10"/>
    <row r="15" spans="2:10"/>
    <row r="16" spans="2:10"/>
    <row r="17" spans="2:10"/>
    <row r="18" spans="2:10">
      <c r="B18" s="28" t="s">
        <v>200</v>
      </c>
      <c r="C18" s="27"/>
      <c r="D18" s="27"/>
      <c r="E18" s="27"/>
      <c r="F18" s="27"/>
      <c r="G18" s="27"/>
      <c r="H18" s="27"/>
      <c r="I18" s="27"/>
      <c r="J18" s="27"/>
    </row>
    <row r="19" spans="2:10"/>
  </sheetData>
  <mergeCells count="1">
    <mergeCell ref="B2:I2"/>
  </mergeCells>
  <hyperlinks>
    <hyperlink ref="B5" location="CCA!A1" display="CCA - Principais Características dos Instrumentos que compõe o Patrimônio de Referência (PR)" xr:uid="{EA41DAD5-1C05-413F-A84A-0386FB5EAA28}"/>
    <hyperlink ref="B7" location="'CC1'!A1" display="CC1 - Composição do Patrimônio de Referência (PR)" xr:uid="{DF74FFAF-56C1-4595-B99B-3C28B85B6F1D}"/>
    <hyperlink ref="B9" location="'CC2'!A1" display="CC2 - Conciliação do Patrimônio de Referência (PR) com o balanço patrimonial" xr:uid="{2F8667BC-4909-40E4-ABDE-64CD86535375}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E9250-CF13-4C23-BF41-DA05CB017D21}">
  <dimension ref="A1:AO17"/>
  <sheetViews>
    <sheetView showGridLines="0" tabSelected="1" topLeftCell="A9" zoomScale="70" zoomScaleNormal="70" workbookViewId="0">
      <selection activeCell="R16" sqref="R16"/>
    </sheetView>
  </sheetViews>
  <sheetFormatPr defaultColWidth="0" defaultRowHeight="14.4" customHeight="1" zeroHeight="1"/>
  <cols>
    <col min="1" max="1" width="1.6640625" customWidth="1"/>
    <col min="2" max="2" width="34.109375" customWidth="1"/>
    <col min="3" max="3" width="28.5546875" bestFit="1" customWidth="1"/>
    <col min="4" max="4" width="70.44140625" customWidth="1"/>
    <col min="5" max="5" width="25.88671875" bestFit="1" customWidth="1"/>
    <col min="6" max="6" width="23.5546875" customWidth="1"/>
    <col min="7" max="7" width="29" bestFit="1" customWidth="1"/>
    <col min="8" max="8" width="15.44140625" bestFit="1" customWidth="1"/>
    <col min="9" max="9" width="16.5546875" bestFit="1" customWidth="1"/>
    <col min="10" max="10" width="14.44140625" bestFit="1" customWidth="1"/>
    <col min="11" max="11" width="26.5546875" bestFit="1" customWidth="1"/>
    <col min="12" max="12" width="10.88671875" bestFit="1" customWidth="1"/>
    <col min="13" max="13" width="16.33203125" bestFit="1" customWidth="1"/>
    <col min="14" max="14" width="11" bestFit="1" customWidth="1"/>
    <col min="15" max="15" width="10.44140625" bestFit="1" customWidth="1"/>
    <col min="16" max="16" width="10.5546875" bestFit="1" customWidth="1"/>
    <col min="17" max="17" width="18.88671875" bestFit="1" customWidth="1"/>
    <col min="18" max="18" width="18.44140625" bestFit="1" customWidth="1"/>
    <col min="19" max="19" width="23" bestFit="1" customWidth="1"/>
    <col min="20" max="20" width="15.88671875" bestFit="1" customWidth="1"/>
    <col min="21" max="21" width="17.88671875" bestFit="1" customWidth="1"/>
    <col min="22" max="22" width="23.5546875" bestFit="1" customWidth="1"/>
    <col min="23" max="23" width="26.5546875" bestFit="1" customWidth="1"/>
    <col min="24" max="24" width="39" bestFit="1" customWidth="1"/>
    <col min="25" max="25" width="14.109375" customWidth="1"/>
    <col min="26" max="26" width="14.88671875" bestFit="1" customWidth="1"/>
    <col min="27" max="29" width="14.44140625" bestFit="1" customWidth="1"/>
    <col min="30" max="30" width="20.44140625" bestFit="1" customWidth="1"/>
    <col min="31" max="31" width="19.109375" bestFit="1" customWidth="1"/>
    <col min="32" max="32" width="26.5546875" bestFit="1" customWidth="1"/>
    <col min="33" max="33" width="14.44140625" bestFit="1" customWidth="1"/>
    <col min="34" max="34" width="25.5546875" customWidth="1"/>
    <col min="35" max="35" width="17.5546875" customWidth="1"/>
    <col min="36" max="36" width="18.88671875" bestFit="1" customWidth="1"/>
    <col min="37" max="37" width="13.88671875" customWidth="1"/>
    <col min="38" max="38" width="42.88671875" bestFit="1" customWidth="1"/>
    <col min="39" max="39" width="40.5546875" bestFit="1" customWidth="1"/>
    <col min="40" max="40" width="20.44140625" bestFit="1" customWidth="1"/>
    <col min="41" max="41" width="1.6640625" customWidth="1"/>
    <col min="42" max="16384" width="8.6640625" hidden="1"/>
  </cols>
  <sheetData>
    <row r="1" spans="2:40" ht="10.5" customHeight="1"/>
    <row r="2" spans="2:40" ht="20.100000000000001" customHeight="1">
      <c r="B2" s="56" t="s">
        <v>62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</row>
    <row r="3" spans="2:40">
      <c r="B3" s="1">
        <v>1</v>
      </c>
      <c r="C3" s="1">
        <v>2</v>
      </c>
      <c r="D3" s="1">
        <v>3</v>
      </c>
      <c r="E3" s="1">
        <v>4</v>
      </c>
      <c r="F3" s="1">
        <v>5</v>
      </c>
      <c r="G3" s="1">
        <v>6</v>
      </c>
      <c r="H3" s="1">
        <v>7</v>
      </c>
      <c r="I3" s="1">
        <v>8</v>
      </c>
      <c r="J3" s="1">
        <v>9</v>
      </c>
      <c r="K3" s="1">
        <v>10</v>
      </c>
      <c r="L3" s="1">
        <v>11</v>
      </c>
      <c r="M3" s="1">
        <v>12</v>
      </c>
      <c r="N3" s="1">
        <v>13</v>
      </c>
      <c r="O3" s="1">
        <v>14</v>
      </c>
      <c r="P3" s="1">
        <v>15</v>
      </c>
      <c r="Q3" s="1">
        <v>15</v>
      </c>
      <c r="R3" s="1">
        <v>15</v>
      </c>
      <c r="S3" s="1">
        <v>16</v>
      </c>
      <c r="T3" s="1">
        <v>17</v>
      </c>
      <c r="U3" s="1">
        <v>18</v>
      </c>
      <c r="V3" s="1">
        <v>19</v>
      </c>
      <c r="W3" s="1">
        <v>20</v>
      </c>
      <c r="X3" s="1">
        <v>21</v>
      </c>
      <c r="Y3" s="1">
        <v>22</v>
      </c>
      <c r="Z3" s="1">
        <v>23</v>
      </c>
      <c r="AA3" s="1">
        <v>24</v>
      </c>
      <c r="AB3" s="1">
        <v>25</v>
      </c>
      <c r="AC3" s="1">
        <v>26</v>
      </c>
      <c r="AD3" s="1">
        <v>27</v>
      </c>
      <c r="AE3" s="1">
        <v>28</v>
      </c>
      <c r="AF3" s="1">
        <v>29</v>
      </c>
      <c r="AG3" s="1">
        <v>30</v>
      </c>
      <c r="AH3" s="1">
        <v>31</v>
      </c>
      <c r="AI3" s="1">
        <v>32</v>
      </c>
      <c r="AJ3" s="1">
        <v>33</v>
      </c>
      <c r="AK3" s="1">
        <v>34</v>
      </c>
      <c r="AL3" s="1">
        <v>35</v>
      </c>
      <c r="AM3" s="1">
        <v>36</v>
      </c>
      <c r="AN3" s="1">
        <v>37</v>
      </c>
    </row>
    <row r="4" spans="2:40" ht="92.4">
      <c r="B4" s="48" t="s">
        <v>0</v>
      </c>
      <c r="C4" s="48" t="s">
        <v>1</v>
      </c>
      <c r="D4" s="48" t="s">
        <v>2</v>
      </c>
      <c r="E4" s="48" t="s">
        <v>43</v>
      </c>
      <c r="F4" s="48" t="s">
        <v>44</v>
      </c>
      <c r="G4" s="48" t="s">
        <v>45</v>
      </c>
      <c r="H4" s="48" t="s">
        <v>3</v>
      </c>
      <c r="I4" s="48" t="s">
        <v>216</v>
      </c>
      <c r="J4" s="48" t="s">
        <v>4</v>
      </c>
      <c r="K4" s="48" t="s">
        <v>5</v>
      </c>
      <c r="L4" s="48" t="s">
        <v>6</v>
      </c>
      <c r="M4" s="48" t="s">
        <v>7</v>
      </c>
      <c r="N4" s="48" t="s">
        <v>8</v>
      </c>
      <c r="O4" s="48" t="s">
        <v>9</v>
      </c>
      <c r="P4" s="48" t="s">
        <v>10</v>
      </c>
      <c r="Q4" s="48" t="s">
        <v>11</v>
      </c>
      <c r="R4" s="48" t="s">
        <v>12</v>
      </c>
      <c r="S4" s="48" t="s">
        <v>13</v>
      </c>
      <c r="T4" s="48" t="s">
        <v>14</v>
      </c>
      <c r="U4" s="48" t="s">
        <v>15</v>
      </c>
      <c r="V4" s="48" t="s">
        <v>16</v>
      </c>
      <c r="W4" s="48" t="s">
        <v>17</v>
      </c>
      <c r="X4" s="48" t="s">
        <v>18</v>
      </c>
      <c r="Y4" s="48" t="s">
        <v>19</v>
      </c>
      <c r="Z4" s="48" t="s">
        <v>20</v>
      </c>
      <c r="AA4" s="48" t="s">
        <v>21</v>
      </c>
      <c r="AB4" s="48" t="s">
        <v>22</v>
      </c>
      <c r="AC4" s="48" t="s">
        <v>23</v>
      </c>
      <c r="AD4" s="48" t="s">
        <v>24</v>
      </c>
      <c r="AE4" s="48" t="s">
        <v>25</v>
      </c>
      <c r="AF4" s="48" t="s">
        <v>26</v>
      </c>
      <c r="AG4" s="48" t="s">
        <v>27</v>
      </c>
      <c r="AH4" s="48" t="s">
        <v>28</v>
      </c>
      <c r="AI4" s="48" t="s">
        <v>29</v>
      </c>
      <c r="AJ4" s="48" t="s">
        <v>30</v>
      </c>
      <c r="AK4" s="48" t="s">
        <v>31</v>
      </c>
      <c r="AL4" s="48" t="s">
        <v>32</v>
      </c>
      <c r="AM4" s="48" t="s">
        <v>33</v>
      </c>
      <c r="AN4" s="48" t="s">
        <v>34</v>
      </c>
    </row>
    <row r="5" spans="2:40" ht="10.5" customHeight="1"/>
    <row r="6" spans="2:40" ht="57.6" customHeight="1">
      <c r="B6" s="63" t="s">
        <v>35</v>
      </c>
      <c r="C6" s="64" t="s">
        <v>36</v>
      </c>
      <c r="D6" s="63" t="s">
        <v>162</v>
      </c>
      <c r="E6" s="64" t="s">
        <v>50</v>
      </c>
      <c r="F6" s="64" t="s">
        <v>42</v>
      </c>
      <c r="G6" s="64" t="s">
        <v>163</v>
      </c>
      <c r="H6" s="64" t="s">
        <v>46</v>
      </c>
      <c r="I6" s="65">
        <v>19800</v>
      </c>
      <c r="J6" s="65">
        <v>19800</v>
      </c>
      <c r="K6" s="64" t="s">
        <v>47</v>
      </c>
      <c r="L6" s="66">
        <v>45138</v>
      </c>
      <c r="M6" s="64" t="s">
        <v>48</v>
      </c>
      <c r="N6" s="66">
        <v>48789</v>
      </c>
      <c r="O6" s="64" t="s">
        <v>49</v>
      </c>
      <c r="P6" s="66" t="s">
        <v>50</v>
      </c>
      <c r="Q6" s="66" t="s">
        <v>50</v>
      </c>
      <c r="R6" s="66" t="s">
        <v>50</v>
      </c>
      <c r="S6" s="67" t="s">
        <v>50</v>
      </c>
      <c r="T6" s="67" t="s">
        <v>61</v>
      </c>
      <c r="U6" s="66" t="s">
        <v>51</v>
      </c>
      <c r="V6" s="66" t="s">
        <v>49</v>
      </c>
      <c r="W6" s="66" t="s">
        <v>53</v>
      </c>
      <c r="X6" s="66" t="s">
        <v>49</v>
      </c>
      <c r="Y6" s="66" t="s">
        <v>54</v>
      </c>
      <c r="Z6" s="66" t="s">
        <v>55</v>
      </c>
      <c r="AA6" s="66" t="s">
        <v>50</v>
      </c>
      <c r="AB6" s="66" t="s">
        <v>50</v>
      </c>
      <c r="AC6" s="66" t="s">
        <v>50</v>
      </c>
      <c r="AD6" s="66" t="s">
        <v>50</v>
      </c>
      <c r="AE6" s="66" t="s">
        <v>50</v>
      </c>
      <c r="AF6" s="66" t="s">
        <v>50</v>
      </c>
      <c r="AG6" s="66" t="s">
        <v>56</v>
      </c>
      <c r="AH6" s="67" t="s">
        <v>164</v>
      </c>
      <c r="AI6" s="67" t="s">
        <v>57</v>
      </c>
      <c r="AJ6" s="66" t="s">
        <v>58</v>
      </c>
      <c r="AK6" s="66" t="s">
        <v>59</v>
      </c>
      <c r="AL6" s="67" t="s">
        <v>215</v>
      </c>
      <c r="AM6" s="67" t="s">
        <v>49</v>
      </c>
      <c r="AN6" s="67" t="s">
        <v>50</v>
      </c>
    </row>
    <row r="7" spans="2:40" ht="70.349999999999994" customHeight="1">
      <c r="B7" s="4" t="s">
        <v>35</v>
      </c>
      <c r="C7" s="3" t="s">
        <v>37</v>
      </c>
      <c r="D7" s="4" t="s">
        <v>162</v>
      </c>
      <c r="E7" s="3" t="s">
        <v>50</v>
      </c>
      <c r="F7" s="3" t="s">
        <v>42</v>
      </c>
      <c r="G7" s="3" t="s">
        <v>163</v>
      </c>
      <c r="H7" s="3" t="s">
        <v>46</v>
      </c>
      <c r="I7" s="5">
        <v>5400</v>
      </c>
      <c r="J7" s="5">
        <v>9000</v>
      </c>
      <c r="K7" s="3" t="s">
        <v>47</v>
      </c>
      <c r="L7" s="6">
        <v>45224</v>
      </c>
      <c r="M7" s="3" t="s">
        <v>48</v>
      </c>
      <c r="N7" s="6">
        <v>47051</v>
      </c>
      <c r="O7" s="3" t="s">
        <v>49</v>
      </c>
      <c r="P7" s="6" t="s">
        <v>50</v>
      </c>
      <c r="Q7" s="6" t="s">
        <v>50</v>
      </c>
      <c r="R7" s="6" t="s">
        <v>50</v>
      </c>
      <c r="S7" s="7" t="s">
        <v>50</v>
      </c>
      <c r="T7" s="7" t="s">
        <v>61</v>
      </c>
      <c r="U7" s="6" t="s">
        <v>52</v>
      </c>
      <c r="V7" s="6" t="s">
        <v>49</v>
      </c>
      <c r="W7" s="6" t="s">
        <v>53</v>
      </c>
      <c r="X7" s="6" t="s">
        <v>49</v>
      </c>
      <c r="Y7" s="6" t="s">
        <v>54</v>
      </c>
      <c r="Z7" s="6" t="s">
        <v>55</v>
      </c>
      <c r="AA7" s="6" t="s">
        <v>50</v>
      </c>
      <c r="AB7" s="6" t="s">
        <v>50</v>
      </c>
      <c r="AC7" s="6" t="s">
        <v>50</v>
      </c>
      <c r="AD7" s="6" t="s">
        <v>50</v>
      </c>
      <c r="AE7" s="6" t="s">
        <v>50</v>
      </c>
      <c r="AF7" s="6" t="s">
        <v>50</v>
      </c>
      <c r="AG7" s="6" t="s">
        <v>56</v>
      </c>
      <c r="AH7" s="7" t="s">
        <v>164</v>
      </c>
      <c r="AI7" s="7" t="s">
        <v>57</v>
      </c>
      <c r="AJ7" s="6" t="s">
        <v>58</v>
      </c>
      <c r="AK7" s="6" t="s">
        <v>59</v>
      </c>
      <c r="AL7" s="7" t="s">
        <v>215</v>
      </c>
      <c r="AM7" s="7" t="s">
        <v>49</v>
      </c>
      <c r="AN7" s="7" t="s">
        <v>50</v>
      </c>
    </row>
    <row r="8" spans="2:40" ht="57.6">
      <c r="B8" s="4" t="s">
        <v>35</v>
      </c>
      <c r="C8" s="3" t="s">
        <v>38</v>
      </c>
      <c r="D8" s="4" t="s">
        <v>162</v>
      </c>
      <c r="E8" s="3" t="s">
        <v>50</v>
      </c>
      <c r="F8" s="3" t="s">
        <v>42</v>
      </c>
      <c r="G8" s="3" t="s">
        <v>163</v>
      </c>
      <c r="H8" s="3" t="s">
        <v>46</v>
      </c>
      <c r="I8" s="5">
        <v>5200</v>
      </c>
      <c r="J8" s="5">
        <v>8666.6666700000005</v>
      </c>
      <c r="K8" s="3" t="s">
        <v>47</v>
      </c>
      <c r="L8" s="6">
        <v>45229</v>
      </c>
      <c r="M8" s="3" t="s">
        <v>48</v>
      </c>
      <c r="N8" s="6">
        <v>47056</v>
      </c>
      <c r="O8" s="3" t="s">
        <v>49</v>
      </c>
      <c r="P8" s="6" t="s">
        <v>50</v>
      </c>
      <c r="Q8" s="6" t="s">
        <v>50</v>
      </c>
      <c r="R8" s="6" t="s">
        <v>50</v>
      </c>
      <c r="S8" s="7" t="s">
        <v>50</v>
      </c>
      <c r="T8" s="7" t="s">
        <v>61</v>
      </c>
      <c r="U8" s="6" t="s">
        <v>52</v>
      </c>
      <c r="V8" s="6" t="s">
        <v>49</v>
      </c>
      <c r="W8" s="6" t="s">
        <v>53</v>
      </c>
      <c r="X8" s="6" t="s">
        <v>49</v>
      </c>
      <c r="Y8" s="6" t="s">
        <v>54</v>
      </c>
      <c r="Z8" s="6" t="s">
        <v>55</v>
      </c>
      <c r="AA8" s="6" t="s">
        <v>50</v>
      </c>
      <c r="AB8" s="6" t="s">
        <v>50</v>
      </c>
      <c r="AC8" s="6" t="s">
        <v>50</v>
      </c>
      <c r="AD8" s="6" t="s">
        <v>50</v>
      </c>
      <c r="AE8" s="6" t="s">
        <v>50</v>
      </c>
      <c r="AF8" s="6" t="s">
        <v>50</v>
      </c>
      <c r="AG8" s="6" t="s">
        <v>56</v>
      </c>
      <c r="AH8" s="7" t="s">
        <v>164</v>
      </c>
      <c r="AI8" s="7" t="s">
        <v>57</v>
      </c>
      <c r="AJ8" s="6" t="s">
        <v>58</v>
      </c>
      <c r="AK8" s="6" t="s">
        <v>59</v>
      </c>
      <c r="AL8" s="7" t="s">
        <v>215</v>
      </c>
      <c r="AM8" s="7" t="s">
        <v>49</v>
      </c>
      <c r="AN8" s="7" t="s">
        <v>50</v>
      </c>
    </row>
    <row r="9" spans="2:40" ht="57.6">
      <c r="B9" s="4" t="s">
        <v>35</v>
      </c>
      <c r="C9" s="3" t="s">
        <v>39</v>
      </c>
      <c r="D9" s="4" t="s">
        <v>162</v>
      </c>
      <c r="E9" s="3" t="s">
        <v>50</v>
      </c>
      <c r="F9" s="3" t="s">
        <v>42</v>
      </c>
      <c r="G9" s="3" t="s">
        <v>163</v>
      </c>
      <c r="H9" s="3" t="s">
        <v>46</v>
      </c>
      <c r="I9" s="5">
        <v>4600.0000099999997</v>
      </c>
      <c r="J9" s="5">
        <v>7666.6666799999994</v>
      </c>
      <c r="K9" s="3" t="s">
        <v>47</v>
      </c>
      <c r="L9" s="6">
        <v>45233</v>
      </c>
      <c r="M9" s="3" t="s">
        <v>48</v>
      </c>
      <c r="N9" s="6">
        <v>47060</v>
      </c>
      <c r="O9" s="3" t="s">
        <v>49</v>
      </c>
      <c r="P9" s="6" t="s">
        <v>50</v>
      </c>
      <c r="Q9" s="6" t="s">
        <v>50</v>
      </c>
      <c r="R9" s="6" t="s">
        <v>50</v>
      </c>
      <c r="S9" s="7" t="s">
        <v>50</v>
      </c>
      <c r="T9" s="7" t="s">
        <v>61</v>
      </c>
      <c r="U9" s="6" t="s">
        <v>52</v>
      </c>
      <c r="V9" s="6" t="s">
        <v>49</v>
      </c>
      <c r="W9" s="6" t="s">
        <v>53</v>
      </c>
      <c r="X9" s="6" t="s">
        <v>49</v>
      </c>
      <c r="Y9" s="6" t="s">
        <v>54</v>
      </c>
      <c r="Z9" s="6" t="s">
        <v>55</v>
      </c>
      <c r="AA9" s="6" t="s">
        <v>50</v>
      </c>
      <c r="AB9" s="6" t="s">
        <v>50</v>
      </c>
      <c r="AC9" s="6" t="s">
        <v>50</v>
      </c>
      <c r="AD9" s="6" t="s">
        <v>50</v>
      </c>
      <c r="AE9" s="6" t="s">
        <v>50</v>
      </c>
      <c r="AF9" s="6" t="s">
        <v>50</v>
      </c>
      <c r="AG9" s="6" t="s">
        <v>56</v>
      </c>
      <c r="AH9" s="7" t="s">
        <v>164</v>
      </c>
      <c r="AI9" s="7" t="s">
        <v>57</v>
      </c>
      <c r="AJ9" s="6" t="s">
        <v>58</v>
      </c>
      <c r="AK9" s="6" t="s">
        <v>59</v>
      </c>
      <c r="AL9" s="7" t="s">
        <v>215</v>
      </c>
      <c r="AM9" s="7" t="s">
        <v>49</v>
      </c>
      <c r="AN9" s="7" t="s">
        <v>50</v>
      </c>
    </row>
    <row r="10" spans="2:40" ht="55.65" customHeight="1">
      <c r="B10" s="4" t="s">
        <v>35</v>
      </c>
      <c r="C10" s="3" t="s">
        <v>40</v>
      </c>
      <c r="D10" s="4" t="s">
        <v>162</v>
      </c>
      <c r="E10" s="3" t="s">
        <v>50</v>
      </c>
      <c r="F10" s="3" t="s">
        <v>42</v>
      </c>
      <c r="G10" s="3" t="s">
        <v>163</v>
      </c>
      <c r="H10" s="3" t="s">
        <v>46</v>
      </c>
      <c r="I10" s="5">
        <v>3852.6802000000002</v>
      </c>
      <c r="J10" s="5">
        <v>6421.1336600000004</v>
      </c>
      <c r="K10" s="3" t="s">
        <v>47</v>
      </c>
      <c r="L10" s="6">
        <v>45264</v>
      </c>
      <c r="M10" s="3" t="s">
        <v>48</v>
      </c>
      <c r="N10" s="6">
        <v>47091</v>
      </c>
      <c r="O10" s="3" t="s">
        <v>49</v>
      </c>
      <c r="P10" s="6" t="s">
        <v>50</v>
      </c>
      <c r="Q10" s="6" t="s">
        <v>50</v>
      </c>
      <c r="R10" s="6" t="s">
        <v>50</v>
      </c>
      <c r="S10" s="7" t="s">
        <v>50</v>
      </c>
      <c r="T10" s="7" t="s">
        <v>61</v>
      </c>
      <c r="U10" s="6" t="s">
        <v>52</v>
      </c>
      <c r="V10" s="6" t="s">
        <v>49</v>
      </c>
      <c r="W10" s="6" t="s">
        <v>53</v>
      </c>
      <c r="X10" s="6" t="s">
        <v>49</v>
      </c>
      <c r="Y10" s="6" t="s">
        <v>54</v>
      </c>
      <c r="Z10" s="6" t="s">
        <v>55</v>
      </c>
      <c r="AA10" s="6" t="s">
        <v>50</v>
      </c>
      <c r="AB10" s="6" t="s">
        <v>50</v>
      </c>
      <c r="AC10" s="6" t="s">
        <v>50</v>
      </c>
      <c r="AD10" s="6" t="s">
        <v>50</v>
      </c>
      <c r="AE10" s="6" t="s">
        <v>50</v>
      </c>
      <c r="AF10" s="6" t="s">
        <v>50</v>
      </c>
      <c r="AG10" s="6" t="s">
        <v>56</v>
      </c>
      <c r="AH10" s="7" t="s">
        <v>164</v>
      </c>
      <c r="AI10" s="7" t="s">
        <v>57</v>
      </c>
      <c r="AJ10" s="6" t="s">
        <v>58</v>
      </c>
      <c r="AK10" s="6" t="s">
        <v>59</v>
      </c>
      <c r="AL10" s="7" t="s">
        <v>215</v>
      </c>
      <c r="AM10" s="7" t="s">
        <v>49</v>
      </c>
      <c r="AN10" s="7" t="s">
        <v>50</v>
      </c>
    </row>
    <row r="11" spans="2:40" ht="55.65" customHeight="1">
      <c r="B11" s="4" t="s">
        <v>35</v>
      </c>
      <c r="C11" s="3" t="s">
        <v>201</v>
      </c>
      <c r="D11" s="4" t="s">
        <v>162</v>
      </c>
      <c r="E11" s="3" t="s">
        <v>50</v>
      </c>
      <c r="F11" s="3" t="s">
        <v>42</v>
      </c>
      <c r="G11" s="3" t="s">
        <v>163</v>
      </c>
      <c r="H11" s="3" t="s">
        <v>46</v>
      </c>
      <c r="I11" s="5">
        <v>1333.3333400000001</v>
      </c>
      <c r="J11" s="5">
        <v>1666.6666699999998</v>
      </c>
      <c r="K11" s="3" t="s">
        <v>47</v>
      </c>
      <c r="L11" s="6">
        <v>45352</v>
      </c>
      <c r="M11" s="3" t="s">
        <v>48</v>
      </c>
      <c r="N11" s="6">
        <v>47178</v>
      </c>
      <c r="O11" s="3" t="s">
        <v>49</v>
      </c>
      <c r="P11" s="6" t="s">
        <v>50</v>
      </c>
      <c r="Q11" s="6" t="s">
        <v>50</v>
      </c>
      <c r="R11" s="6" t="s">
        <v>50</v>
      </c>
      <c r="S11" s="7" t="s">
        <v>50</v>
      </c>
      <c r="T11" s="7" t="s">
        <v>61</v>
      </c>
      <c r="U11" s="6" t="s">
        <v>52</v>
      </c>
      <c r="V11" s="6" t="s">
        <v>49</v>
      </c>
      <c r="W11" s="6" t="s">
        <v>53</v>
      </c>
      <c r="X11" s="6" t="s">
        <v>49</v>
      </c>
      <c r="Y11" s="6" t="s">
        <v>54</v>
      </c>
      <c r="Z11" s="6" t="s">
        <v>55</v>
      </c>
      <c r="AA11" s="6" t="s">
        <v>50</v>
      </c>
      <c r="AB11" s="6" t="s">
        <v>50</v>
      </c>
      <c r="AC11" s="6" t="s">
        <v>50</v>
      </c>
      <c r="AD11" s="6" t="s">
        <v>50</v>
      </c>
      <c r="AE11" s="6" t="s">
        <v>50</v>
      </c>
      <c r="AF11" s="6" t="s">
        <v>50</v>
      </c>
      <c r="AG11" s="6" t="s">
        <v>56</v>
      </c>
      <c r="AH11" s="7" t="s">
        <v>164</v>
      </c>
      <c r="AI11" s="7" t="s">
        <v>57</v>
      </c>
      <c r="AJ11" s="6" t="s">
        <v>58</v>
      </c>
      <c r="AK11" s="6" t="s">
        <v>59</v>
      </c>
      <c r="AL11" s="7" t="s">
        <v>215</v>
      </c>
      <c r="AM11" s="7" t="s">
        <v>49</v>
      </c>
      <c r="AN11" s="7" t="s">
        <v>50</v>
      </c>
    </row>
    <row r="12" spans="2:40" ht="55.65" customHeight="1">
      <c r="B12" s="4" t="s">
        <v>35</v>
      </c>
      <c r="C12" s="3" t="s">
        <v>202</v>
      </c>
      <c r="D12" s="4" t="s">
        <v>162</v>
      </c>
      <c r="E12" s="3" t="s">
        <v>50</v>
      </c>
      <c r="F12" s="3" t="s">
        <v>42</v>
      </c>
      <c r="G12" s="3" t="s">
        <v>163</v>
      </c>
      <c r="H12" s="3" t="s">
        <v>46</v>
      </c>
      <c r="I12" s="5">
        <v>17938.4856</v>
      </c>
      <c r="J12" s="5">
        <v>22423.107</v>
      </c>
      <c r="K12" s="3" t="s">
        <v>47</v>
      </c>
      <c r="L12" s="6">
        <v>45358</v>
      </c>
      <c r="M12" s="3" t="s">
        <v>48</v>
      </c>
      <c r="N12" s="6">
        <v>47184</v>
      </c>
      <c r="O12" s="3" t="s">
        <v>49</v>
      </c>
      <c r="P12" s="6" t="s">
        <v>50</v>
      </c>
      <c r="Q12" s="6" t="s">
        <v>50</v>
      </c>
      <c r="R12" s="6" t="s">
        <v>50</v>
      </c>
      <c r="S12" s="7" t="s">
        <v>50</v>
      </c>
      <c r="T12" s="7" t="s">
        <v>61</v>
      </c>
      <c r="U12" s="6" t="s">
        <v>52</v>
      </c>
      <c r="V12" s="6" t="s">
        <v>49</v>
      </c>
      <c r="W12" s="6" t="s">
        <v>53</v>
      </c>
      <c r="X12" s="6" t="s">
        <v>49</v>
      </c>
      <c r="Y12" s="6" t="s">
        <v>54</v>
      </c>
      <c r="Z12" s="6" t="s">
        <v>55</v>
      </c>
      <c r="AA12" s="6" t="s">
        <v>50</v>
      </c>
      <c r="AB12" s="6" t="s">
        <v>50</v>
      </c>
      <c r="AC12" s="6" t="s">
        <v>50</v>
      </c>
      <c r="AD12" s="6" t="s">
        <v>50</v>
      </c>
      <c r="AE12" s="6" t="s">
        <v>50</v>
      </c>
      <c r="AF12" s="6" t="s">
        <v>50</v>
      </c>
      <c r="AG12" s="6" t="s">
        <v>56</v>
      </c>
      <c r="AH12" s="7" t="s">
        <v>164</v>
      </c>
      <c r="AI12" s="7" t="s">
        <v>57</v>
      </c>
      <c r="AJ12" s="6" t="s">
        <v>58</v>
      </c>
      <c r="AK12" s="6" t="s">
        <v>59</v>
      </c>
      <c r="AL12" s="7" t="s">
        <v>215</v>
      </c>
      <c r="AM12" s="7" t="s">
        <v>49</v>
      </c>
      <c r="AN12" s="7" t="s">
        <v>50</v>
      </c>
    </row>
    <row r="13" spans="2:40" ht="55.65" customHeight="1">
      <c r="B13" s="4" t="s">
        <v>35</v>
      </c>
      <c r="C13" s="3" t="s">
        <v>203</v>
      </c>
      <c r="D13" s="4" t="s">
        <v>162</v>
      </c>
      <c r="E13" s="3" t="s">
        <v>50</v>
      </c>
      <c r="F13" s="3" t="s">
        <v>42</v>
      </c>
      <c r="G13" s="3" t="s">
        <v>163</v>
      </c>
      <c r="H13" s="3" t="s">
        <v>46</v>
      </c>
      <c r="I13" s="5">
        <v>731.33943000000011</v>
      </c>
      <c r="J13" s="5">
        <v>914.17429000000004</v>
      </c>
      <c r="K13" s="3" t="s">
        <v>47</v>
      </c>
      <c r="L13" s="6">
        <v>45377</v>
      </c>
      <c r="M13" s="3" t="s">
        <v>48</v>
      </c>
      <c r="N13" s="6">
        <v>47203</v>
      </c>
      <c r="O13" s="3" t="s">
        <v>49</v>
      </c>
      <c r="P13" s="6" t="s">
        <v>50</v>
      </c>
      <c r="Q13" s="6" t="s">
        <v>50</v>
      </c>
      <c r="R13" s="6" t="s">
        <v>50</v>
      </c>
      <c r="S13" s="7" t="s">
        <v>50</v>
      </c>
      <c r="T13" s="7" t="s">
        <v>61</v>
      </c>
      <c r="U13" s="6" t="s">
        <v>52</v>
      </c>
      <c r="V13" s="6" t="s">
        <v>49</v>
      </c>
      <c r="W13" s="6" t="s">
        <v>53</v>
      </c>
      <c r="X13" s="6" t="s">
        <v>49</v>
      </c>
      <c r="Y13" s="6" t="s">
        <v>54</v>
      </c>
      <c r="Z13" s="6" t="s">
        <v>55</v>
      </c>
      <c r="AA13" s="6" t="s">
        <v>50</v>
      </c>
      <c r="AB13" s="6" t="s">
        <v>50</v>
      </c>
      <c r="AC13" s="6" t="s">
        <v>50</v>
      </c>
      <c r="AD13" s="6" t="s">
        <v>50</v>
      </c>
      <c r="AE13" s="6" t="s">
        <v>50</v>
      </c>
      <c r="AF13" s="6" t="s">
        <v>50</v>
      </c>
      <c r="AG13" s="6" t="s">
        <v>56</v>
      </c>
      <c r="AH13" s="7" t="s">
        <v>164</v>
      </c>
      <c r="AI13" s="7" t="s">
        <v>57</v>
      </c>
      <c r="AJ13" s="6" t="s">
        <v>58</v>
      </c>
      <c r="AK13" s="6" t="s">
        <v>59</v>
      </c>
      <c r="AL13" s="7" t="s">
        <v>215</v>
      </c>
      <c r="AM13" s="7" t="s">
        <v>49</v>
      </c>
      <c r="AN13" s="7" t="s">
        <v>50</v>
      </c>
    </row>
    <row r="14" spans="2:40" ht="55.65" customHeight="1">
      <c r="B14" s="4" t="s">
        <v>35</v>
      </c>
      <c r="C14" s="3" t="s">
        <v>204</v>
      </c>
      <c r="D14" s="4" t="s">
        <v>162</v>
      </c>
      <c r="E14" s="3" t="s">
        <v>50</v>
      </c>
      <c r="F14" s="3" t="s">
        <v>42</v>
      </c>
      <c r="G14" s="3" t="s">
        <v>163</v>
      </c>
      <c r="H14" s="3" t="s">
        <v>46</v>
      </c>
      <c r="I14" s="5">
        <v>570.66069999999991</v>
      </c>
      <c r="J14" s="5">
        <v>713.32587999999998</v>
      </c>
      <c r="K14" s="3" t="s">
        <v>47</v>
      </c>
      <c r="L14" s="6">
        <v>45377</v>
      </c>
      <c r="M14" s="3" t="s">
        <v>48</v>
      </c>
      <c r="N14" s="6">
        <v>47203</v>
      </c>
      <c r="O14" s="3" t="s">
        <v>49</v>
      </c>
      <c r="P14" s="6" t="s">
        <v>50</v>
      </c>
      <c r="Q14" s="6" t="s">
        <v>50</v>
      </c>
      <c r="R14" s="6" t="s">
        <v>50</v>
      </c>
      <c r="S14" s="7" t="s">
        <v>50</v>
      </c>
      <c r="T14" s="7" t="s">
        <v>61</v>
      </c>
      <c r="U14" s="6" t="s">
        <v>52</v>
      </c>
      <c r="V14" s="6" t="s">
        <v>49</v>
      </c>
      <c r="W14" s="6" t="s">
        <v>53</v>
      </c>
      <c r="X14" s="6" t="s">
        <v>49</v>
      </c>
      <c r="Y14" s="6" t="s">
        <v>54</v>
      </c>
      <c r="Z14" s="6" t="s">
        <v>55</v>
      </c>
      <c r="AA14" s="6" t="s">
        <v>50</v>
      </c>
      <c r="AB14" s="6" t="s">
        <v>50</v>
      </c>
      <c r="AC14" s="6" t="s">
        <v>50</v>
      </c>
      <c r="AD14" s="6" t="s">
        <v>50</v>
      </c>
      <c r="AE14" s="6" t="s">
        <v>50</v>
      </c>
      <c r="AF14" s="6" t="s">
        <v>50</v>
      </c>
      <c r="AG14" s="6" t="s">
        <v>56</v>
      </c>
      <c r="AH14" s="7" t="s">
        <v>164</v>
      </c>
      <c r="AI14" s="7" t="s">
        <v>57</v>
      </c>
      <c r="AJ14" s="6" t="s">
        <v>58</v>
      </c>
      <c r="AK14" s="6" t="s">
        <v>59</v>
      </c>
      <c r="AL14" s="7" t="s">
        <v>215</v>
      </c>
      <c r="AM14" s="7" t="s">
        <v>49</v>
      </c>
      <c r="AN14" s="7" t="s">
        <v>50</v>
      </c>
    </row>
    <row r="15" spans="2:40" ht="57.6">
      <c r="B15" s="4" t="s">
        <v>35</v>
      </c>
      <c r="C15" s="3" t="s">
        <v>205</v>
      </c>
      <c r="D15" s="4" t="s">
        <v>162</v>
      </c>
      <c r="E15" s="3" t="s">
        <v>50</v>
      </c>
      <c r="F15" s="3" t="s">
        <v>41</v>
      </c>
      <c r="G15" s="3" t="s">
        <v>163</v>
      </c>
      <c r="H15" s="3" t="s">
        <v>46</v>
      </c>
      <c r="I15" s="5">
        <v>20000</v>
      </c>
      <c r="J15" s="5">
        <v>20000</v>
      </c>
      <c r="K15" s="3" t="s">
        <v>47</v>
      </c>
      <c r="L15" s="6">
        <v>45622</v>
      </c>
      <c r="M15" s="3" t="s">
        <v>209</v>
      </c>
      <c r="N15" s="6" t="s">
        <v>211</v>
      </c>
      <c r="O15" s="3" t="s">
        <v>56</v>
      </c>
      <c r="P15" s="6">
        <v>47522</v>
      </c>
      <c r="Q15" s="6" t="s">
        <v>50</v>
      </c>
      <c r="R15" s="6" t="s">
        <v>212</v>
      </c>
      <c r="S15" s="7" t="s">
        <v>217</v>
      </c>
      <c r="T15" s="7" t="s">
        <v>61</v>
      </c>
      <c r="U15" s="6" t="s">
        <v>207</v>
      </c>
      <c r="V15" s="6" t="s">
        <v>49</v>
      </c>
      <c r="W15" s="6" t="s">
        <v>210</v>
      </c>
      <c r="X15" s="6" t="s">
        <v>49</v>
      </c>
      <c r="Y15" s="6" t="s">
        <v>213</v>
      </c>
      <c r="Z15" s="6" t="s">
        <v>55</v>
      </c>
      <c r="AA15" s="6" t="s">
        <v>50</v>
      </c>
      <c r="AB15" s="6" t="s">
        <v>50</v>
      </c>
      <c r="AC15" s="6" t="s">
        <v>50</v>
      </c>
      <c r="AD15" s="6" t="s">
        <v>50</v>
      </c>
      <c r="AE15" s="6" t="s">
        <v>50</v>
      </c>
      <c r="AF15" s="6" t="s">
        <v>50</v>
      </c>
      <c r="AG15" s="6" t="s">
        <v>56</v>
      </c>
      <c r="AH15" s="7" t="s">
        <v>208</v>
      </c>
      <c r="AI15" s="7" t="s">
        <v>57</v>
      </c>
      <c r="AJ15" s="6" t="s">
        <v>58</v>
      </c>
      <c r="AK15" s="6" t="s">
        <v>59</v>
      </c>
      <c r="AL15" s="7" t="s">
        <v>214</v>
      </c>
      <c r="AM15" s="7" t="s">
        <v>49</v>
      </c>
      <c r="AN15" s="7" t="s">
        <v>50</v>
      </c>
    </row>
    <row r="16" spans="2:40" ht="57.6">
      <c r="B16" s="4" t="s">
        <v>35</v>
      </c>
      <c r="C16" s="3" t="s">
        <v>206</v>
      </c>
      <c r="D16" s="4" t="s">
        <v>162</v>
      </c>
      <c r="E16" s="3" t="s">
        <v>50</v>
      </c>
      <c r="F16" s="3" t="s">
        <v>41</v>
      </c>
      <c r="G16" s="3" t="s">
        <v>163</v>
      </c>
      <c r="H16" s="3" t="s">
        <v>46</v>
      </c>
      <c r="I16" s="5">
        <v>20000</v>
      </c>
      <c r="J16" s="5">
        <v>20000</v>
      </c>
      <c r="K16" s="3" t="s">
        <v>47</v>
      </c>
      <c r="L16" s="6">
        <v>45653</v>
      </c>
      <c r="M16" s="3" t="s">
        <v>209</v>
      </c>
      <c r="N16" s="6" t="s">
        <v>211</v>
      </c>
      <c r="O16" s="3" t="s">
        <v>56</v>
      </c>
      <c r="P16" s="6">
        <v>47553</v>
      </c>
      <c r="Q16" s="6" t="s">
        <v>50</v>
      </c>
      <c r="R16" s="6" t="s">
        <v>212</v>
      </c>
      <c r="S16" s="7" t="s">
        <v>218</v>
      </c>
      <c r="T16" s="7" t="s">
        <v>61</v>
      </c>
      <c r="U16" s="6" t="s">
        <v>207</v>
      </c>
      <c r="V16" s="6" t="s">
        <v>49</v>
      </c>
      <c r="W16" s="6" t="s">
        <v>210</v>
      </c>
      <c r="X16" s="6" t="s">
        <v>49</v>
      </c>
      <c r="Y16" s="6" t="s">
        <v>213</v>
      </c>
      <c r="Z16" s="6" t="s">
        <v>55</v>
      </c>
      <c r="AA16" s="6" t="s">
        <v>50</v>
      </c>
      <c r="AB16" s="6" t="s">
        <v>50</v>
      </c>
      <c r="AC16" s="6" t="s">
        <v>50</v>
      </c>
      <c r="AD16" s="6" t="s">
        <v>50</v>
      </c>
      <c r="AE16" s="6" t="s">
        <v>50</v>
      </c>
      <c r="AF16" s="6" t="s">
        <v>50</v>
      </c>
      <c r="AG16" s="6" t="s">
        <v>56</v>
      </c>
      <c r="AH16" s="7" t="s">
        <v>208</v>
      </c>
      <c r="AI16" s="7" t="s">
        <v>57</v>
      </c>
      <c r="AJ16" s="6" t="s">
        <v>58</v>
      </c>
      <c r="AK16" s="6" t="s">
        <v>59</v>
      </c>
      <c r="AL16" s="7" t="s">
        <v>60</v>
      </c>
      <c r="AM16" s="7" t="s">
        <v>49</v>
      </c>
      <c r="AN16" s="7" t="s">
        <v>50</v>
      </c>
    </row>
    <row r="17"/>
  </sheetData>
  <hyperlinks>
    <hyperlink ref="B2" location="ÍNDICE!A1" display="Principais Características dos Instrumentos que compõe o Patrimônio de Referência (PR)" xr:uid="{9A756501-CF59-4995-9189-DD188C617CDF}"/>
  </hyperlink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D99EA-250A-4228-AA10-E95546B5B645}">
  <dimension ref="A1:XFD112"/>
  <sheetViews>
    <sheetView showGridLines="0" zoomScaleNormal="100" workbookViewId="0"/>
  </sheetViews>
  <sheetFormatPr defaultColWidth="8.6640625" defaultRowHeight="14.4" zeroHeight="1"/>
  <cols>
    <col min="1" max="1" width="1.88671875" customWidth="1"/>
    <col min="2" max="2" width="5.5546875" customWidth="1"/>
    <col min="3" max="3" width="112.6640625" customWidth="1"/>
    <col min="4" max="4" width="15.44140625" style="47" bestFit="1" customWidth="1"/>
    <col min="5" max="5" width="14.5546875" style="47" customWidth="1"/>
    <col min="6" max="6" width="14.6640625" customWidth="1"/>
    <col min="7" max="16383" width="0" hidden="1" customWidth="1"/>
    <col min="16384" max="16384" width="1.88671875" customWidth="1"/>
  </cols>
  <sheetData>
    <row r="1" spans="1:11 16384:16384" s="15" customFormat="1" ht="5.0999999999999996" customHeight="1">
      <c r="B1" s="8"/>
      <c r="C1" s="9"/>
      <c r="D1" s="45"/>
      <c r="E1" s="45"/>
      <c r="G1" s="10"/>
      <c r="H1" s="11"/>
      <c r="I1" s="12"/>
      <c r="J1" s="13"/>
      <c r="K1" s="14"/>
    </row>
    <row r="2" spans="1:11 16384:16384" s="2" customFormat="1" ht="18.75" customHeight="1">
      <c r="A2"/>
      <c r="B2" s="56" t="s">
        <v>63</v>
      </c>
      <c r="C2" s="53"/>
      <c r="D2" s="62">
        <v>45291</v>
      </c>
      <c r="E2" s="62">
        <v>45473</v>
      </c>
      <c r="F2" s="62">
        <v>45657</v>
      </c>
      <c r="XFD2"/>
    </row>
    <row r="3" spans="1:11 16384:16384" ht="15.75" customHeight="1" thickBot="1">
      <c r="B3" s="71" t="s">
        <v>186</v>
      </c>
      <c r="C3" s="71"/>
      <c r="D3" s="46"/>
      <c r="E3" s="46"/>
      <c r="F3" s="46"/>
    </row>
    <row r="4" spans="1:11 16384:16384">
      <c r="B4" s="16"/>
      <c r="C4" s="16"/>
      <c r="D4" s="16"/>
      <c r="E4" s="16"/>
      <c r="F4" s="16"/>
    </row>
    <row r="5" spans="1:11 16384:16384" ht="15.75" customHeight="1">
      <c r="B5" s="72" t="s">
        <v>64</v>
      </c>
      <c r="C5" s="72"/>
      <c r="D5" s="50"/>
      <c r="E5" s="50"/>
      <c r="F5" s="50"/>
    </row>
    <row r="6" spans="1:11 16384:16384">
      <c r="B6" s="32"/>
      <c r="C6" s="33"/>
      <c r="D6" s="34"/>
      <c r="E6" s="34"/>
    </row>
    <row r="7" spans="1:11 16384:16384">
      <c r="B7" s="18">
        <v>1</v>
      </c>
      <c r="C7" s="31" t="s">
        <v>65</v>
      </c>
      <c r="D7" s="19">
        <v>99035903</v>
      </c>
      <c r="E7" s="19">
        <v>99035903</v>
      </c>
      <c r="F7" s="19">
        <f>SUMIFS([1]!Tabela1[Saldo],[1]!Tabela1[DATA],F$2,[1]!Tabela1[Conta],"111.01")</f>
        <v>99035903</v>
      </c>
    </row>
    <row r="8" spans="1:11 16384:16384">
      <c r="B8" s="18">
        <v>2</v>
      </c>
      <c r="C8" s="31" t="s">
        <v>66</v>
      </c>
      <c r="D8" s="19">
        <v>-42118052.340000004</v>
      </c>
      <c r="E8" s="19">
        <v>-27301985.859999999</v>
      </c>
      <c r="F8" s="19">
        <f>SUMIFS([1]!Tabela1[Saldo],[1]!Tabela1[DATA],F$2,[1]!Tabela1[Conta],"111.02")</f>
        <v>1004105.06</v>
      </c>
    </row>
    <row r="9" spans="1:11 16384:16384">
      <c r="B9" s="18">
        <v>3</v>
      </c>
      <c r="C9" s="31" t="s">
        <v>67</v>
      </c>
      <c r="D9" s="19">
        <v>-41282.99</v>
      </c>
      <c r="E9" s="19">
        <v>-1069.9000000000001</v>
      </c>
      <c r="F9" s="19">
        <f>-SUMIFS([1]!Tabela1[Saldo],[1]!Tabela1[DATA],F$2,[1]!Tabela1[Conta],"111.92")</f>
        <v>-17561784.890000001</v>
      </c>
    </row>
    <row r="10" spans="1:11 16384:16384" ht="26.4">
      <c r="B10" s="18">
        <v>5</v>
      </c>
      <c r="C10" s="31" t="s">
        <v>68</v>
      </c>
      <c r="D10" s="20">
        <v>0</v>
      </c>
      <c r="E10" s="19">
        <v>0</v>
      </c>
      <c r="F10" s="19">
        <v>0</v>
      </c>
    </row>
    <row r="11" spans="1:11 16384:16384">
      <c r="B11" s="57">
        <v>6</v>
      </c>
      <c r="C11" s="58" t="s">
        <v>69</v>
      </c>
      <c r="D11" s="60">
        <v>56876567.670000002</v>
      </c>
      <c r="E11" s="60">
        <v>71732847.239999995</v>
      </c>
      <c r="F11" s="60">
        <f>SUM(F7:F10)</f>
        <v>82478223.170000002</v>
      </c>
    </row>
    <row r="12" spans="1:11 16384:16384">
      <c r="F12" s="47"/>
    </row>
    <row r="13" spans="1:11 16384:16384" ht="15.75" customHeight="1">
      <c r="B13" s="72" t="s">
        <v>70</v>
      </c>
      <c r="C13" s="72"/>
      <c r="D13" s="50"/>
      <c r="E13" s="50"/>
      <c r="F13" s="50"/>
    </row>
    <row r="14" spans="1:11 16384:16384">
      <c r="B14" s="32"/>
      <c r="C14" s="33"/>
      <c r="D14" s="34"/>
      <c r="E14" s="34"/>
      <c r="F14" s="34"/>
    </row>
    <row r="15" spans="1:11 16384:16384">
      <c r="B15" s="18">
        <v>7</v>
      </c>
      <c r="C15" s="30" t="s">
        <v>71</v>
      </c>
      <c r="D15" s="19">
        <v>0</v>
      </c>
      <c r="E15" s="19">
        <v>0</v>
      </c>
      <c r="F15" s="19">
        <v>0</v>
      </c>
    </row>
    <row r="16" spans="1:11 16384:16384">
      <c r="B16" s="18">
        <v>8</v>
      </c>
      <c r="C16" s="30" t="s">
        <v>72</v>
      </c>
      <c r="D16" s="19">
        <v>0</v>
      </c>
      <c r="E16" s="19">
        <v>0</v>
      </c>
      <c r="F16" s="19">
        <v>0</v>
      </c>
    </row>
    <row r="17" spans="2:6">
      <c r="B17" s="18">
        <v>9</v>
      </c>
      <c r="C17" s="30" t="s">
        <v>73</v>
      </c>
      <c r="D17" s="19">
        <v>586614.88</v>
      </c>
      <c r="E17" s="19">
        <v>432478.99</v>
      </c>
      <c r="F17" s="19">
        <f>SUMIFS([1]!Tabela1[Saldo],[1]!Tabela1[DATA],F$2,[1]!Tabela1[Conta],"111.92.02")</f>
        <v>451341.72</v>
      </c>
    </row>
    <row r="18" spans="2:6" ht="26.4">
      <c r="B18" s="18">
        <v>10</v>
      </c>
      <c r="C18" s="30" t="s">
        <v>74</v>
      </c>
      <c r="D18" s="19">
        <v>26784288.52</v>
      </c>
      <c r="E18" s="19">
        <v>23591812.420000002</v>
      </c>
      <c r="F18" s="19">
        <f>SUMIFS([1]!Tabela1[Saldo],[1]!Tabela1[DATA],F$2,[1]!Tabela1[Conta],"111.92.06")</f>
        <v>17336114.030000001</v>
      </c>
    </row>
    <row r="19" spans="2:6" ht="27" customHeight="1">
      <c r="B19" s="21">
        <v>11</v>
      </c>
      <c r="C19" s="30" t="s">
        <v>75</v>
      </c>
      <c r="D19" s="19">
        <v>0</v>
      </c>
      <c r="E19" s="19">
        <v>0</v>
      </c>
      <c r="F19" s="19">
        <v>0</v>
      </c>
    </row>
    <row r="20" spans="2:6">
      <c r="B20" s="18">
        <v>15</v>
      </c>
      <c r="C20" s="30" t="s">
        <v>76</v>
      </c>
      <c r="D20" s="19">
        <v>0</v>
      </c>
      <c r="E20" s="19">
        <v>0</v>
      </c>
      <c r="F20" s="19">
        <v>0</v>
      </c>
    </row>
    <row r="21" spans="2:6" ht="26.4">
      <c r="B21" s="18">
        <v>16</v>
      </c>
      <c r="C21" s="30" t="s">
        <v>77</v>
      </c>
      <c r="D21" s="19">
        <v>0</v>
      </c>
      <c r="E21" s="19">
        <v>0</v>
      </c>
      <c r="F21" s="19">
        <v>0</v>
      </c>
    </row>
    <row r="22" spans="2:6">
      <c r="B22" s="18">
        <v>17</v>
      </c>
      <c r="C22" s="30" t="s">
        <v>78</v>
      </c>
      <c r="D22" s="19">
        <v>0</v>
      </c>
      <c r="E22" s="19">
        <v>0</v>
      </c>
      <c r="F22" s="19">
        <v>0</v>
      </c>
    </row>
    <row r="23" spans="2:6" ht="52.8">
      <c r="B23" s="21">
        <v>18</v>
      </c>
      <c r="C23" s="30" t="s">
        <v>79</v>
      </c>
      <c r="D23" s="19">
        <v>0</v>
      </c>
      <c r="E23" s="19">
        <v>0</v>
      </c>
      <c r="F23" s="19">
        <v>0</v>
      </c>
    </row>
    <row r="24" spans="2:6" ht="66">
      <c r="B24" s="21">
        <v>19</v>
      </c>
      <c r="C24" s="30" t="s">
        <v>80</v>
      </c>
      <c r="D24" s="19">
        <v>0</v>
      </c>
      <c r="E24" s="19">
        <v>0</v>
      </c>
      <c r="F24" s="19">
        <v>0</v>
      </c>
    </row>
    <row r="25" spans="2:6" ht="39.6">
      <c r="B25" s="18">
        <v>21</v>
      </c>
      <c r="C25" s="30" t="s">
        <v>81</v>
      </c>
      <c r="D25" s="19">
        <v>0</v>
      </c>
      <c r="E25" s="19">
        <v>0</v>
      </c>
      <c r="F25" s="19">
        <v>0</v>
      </c>
    </row>
    <row r="26" spans="2:6">
      <c r="B26" s="18">
        <v>22</v>
      </c>
      <c r="C26" s="30" t="s">
        <v>82</v>
      </c>
      <c r="D26" s="19">
        <v>0</v>
      </c>
      <c r="E26" s="19">
        <v>0</v>
      </c>
      <c r="F26" s="19">
        <v>0</v>
      </c>
    </row>
    <row r="27" spans="2:6" ht="52.8">
      <c r="B27" s="21">
        <v>23</v>
      </c>
      <c r="C27" s="30" t="s">
        <v>83</v>
      </c>
      <c r="D27" s="19">
        <v>0</v>
      </c>
      <c r="E27" s="19">
        <v>0</v>
      </c>
      <c r="F27" s="19">
        <v>0</v>
      </c>
    </row>
    <row r="28" spans="2:6" ht="26.4">
      <c r="B28" s="18">
        <v>25</v>
      </c>
      <c r="C28" s="30" t="s">
        <v>84</v>
      </c>
      <c r="D28" s="19">
        <v>0</v>
      </c>
      <c r="E28" s="19">
        <v>0</v>
      </c>
      <c r="F28" s="19">
        <v>0</v>
      </c>
    </row>
    <row r="29" spans="2:6">
      <c r="B29" s="18">
        <v>26</v>
      </c>
      <c r="C29" s="30" t="s">
        <v>85</v>
      </c>
      <c r="D29" s="19">
        <v>0</v>
      </c>
      <c r="E29" s="19">
        <v>0</v>
      </c>
      <c r="F29" s="19">
        <v>0</v>
      </c>
    </row>
    <row r="30" spans="2:6">
      <c r="B30" s="17" t="s">
        <v>86</v>
      </c>
      <c r="C30" s="30" t="s">
        <v>87</v>
      </c>
      <c r="D30" s="19">
        <v>0</v>
      </c>
      <c r="E30" s="19">
        <v>0</v>
      </c>
      <c r="F30" s="19">
        <v>0</v>
      </c>
    </row>
    <row r="31" spans="2:6" ht="26.4">
      <c r="B31" s="17" t="s">
        <v>88</v>
      </c>
      <c r="C31" s="30" t="s">
        <v>89</v>
      </c>
      <c r="D31" s="19">
        <v>0</v>
      </c>
      <c r="E31" s="19">
        <v>0</v>
      </c>
      <c r="F31" s="19">
        <v>0</v>
      </c>
    </row>
    <row r="32" spans="2:6">
      <c r="B32" s="17" t="s">
        <v>90</v>
      </c>
      <c r="C32" s="30" t="s">
        <v>91</v>
      </c>
      <c r="D32" s="19">
        <v>0</v>
      </c>
      <c r="E32" s="19">
        <v>0</v>
      </c>
      <c r="F32" s="19">
        <v>0</v>
      </c>
    </row>
    <row r="33" spans="2:6">
      <c r="B33" s="17" t="s">
        <v>92</v>
      </c>
      <c r="C33" s="30" t="s">
        <v>93</v>
      </c>
      <c r="D33" s="19">
        <v>0</v>
      </c>
      <c r="E33" s="19">
        <v>0</v>
      </c>
      <c r="F33" s="19">
        <v>0</v>
      </c>
    </row>
    <row r="34" spans="2:6">
      <c r="B34" s="17" t="s">
        <v>94</v>
      </c>
      <c r="C34" s="30" t="s">
        <v>95</v>
      </c>
      <c r="D34" s="19">
        <v>0</v>
      </c>
      <c r="E34" s="19">
        <v>0</v>
      </c>
      <c r="F34" s="19">
        <v>0</v>
      </c>
    </row>
    <row r="35" spans="2:6">
      <c r="B35" s="17" t="s">
        <v>96</v>
      </c>
      <c r="C35" s="30" t="s">
        <v>97</v>
      </c>
      <c r="D35" s="19">
        <v>0</v>
      </c>
      <c r="E35" s="19">
        <v>0</v>
      </c>
      <c r="F35" s="19">
        <v>0</v>
      </c>
    </row>
    <row r="36" spans="2:6">
      <c r="B36" s="17" t="s">
        <v>98</v>
      </c>
      <c r="C36" s="30" t="s">
        <v>99</v>
      </c>
      <c r="D36" s="19">
        <v>0</v>
      </c>
      <c r="E36" s="19">
        <v>0</v>
      </c>
      <c r="F36" s="19">
        <v>0</v>
      </c>
    </row>
    <row r="37" spans="2:6">
      <c r="B37" s="17" t="s">
        <v>100</v>
      </c>
      <c r="C37" s="30" t="s">
        <v>101</v>
      </c>
      <c r="D37" s="19">
        <v>0</v>
      </c>
      <c r="E37" s="19">
        <v>0</v>
      </c>
      <c r="F37" s="19">
        <v>0</v>
      </c>
    </row>
    <row r="38" spans="2:6">
      <c r="B38" s="17" t="s">
        <v>102</v>
      </c>
      <c r="C38" s="30" t="s">
        <v>103</v>
      </c>
      <c r="D38" s="19">
        <v>0</v>
      </c>
      <c r="E38" s="19">
        <v>0</v>
      </c>
      <c r="F38" s="19">
        <v>0</v>
      </c>
    </row>
    <row r="39" spans="2:6" ht="26.4">
      <c r="B39" s="18">
        <v>27</v>
      </c>
      <c r="C39" s="30" t="s">
        <v>104</v>
      </c>
      <c r="D39" s="19">
        <v>0</v>
      </c>
      <c r="E39" s="19">
        <v>0</v>
      </c>
      <c r="F39" s="19">
        <v>0</v>
      </c>
    </row>
    <row r="40" spans="2:6">
      <c r="B40" s="57">
        <v>28</v>
      </c>
      <c r="C40" s="58" t="s">
        <v>105</v>
      </c>
      <c r="D40" s="60">
        <v>27370903.399999999</v>
      </c>
      <c r="E40" s="60">
        <v>24024291.41</v>
      </c>
      <c r="F40" s="60">
        <f>SUM(F14:F39)</f>
        <v>17787455.75</v>
      </c>
    </row>
    <row r="41" spans="2:6">
      <c r="B41" s="57">
        <v>29</v>
      </c>
      <c r="C41" s="58" t="s">
        <v>106</v>
      </c>
      <c r="D41" s="60">
        <v>29505664.27</v>
      </c>
      <c r="E41" s="60">
        <v>47708555.829999998</v>
      </c>
      <c r="F41" s="60">
        <f>SUMIFS([1]!Tabela1[Saldo],[1]!Tabela1[DATA],F$2,[1]!Tabela1[Conta],"111")</f>
        <v>82478223.170000002</v>
      </c>
    </row>
    <row r="42" spans="2:6">
      <c r="E42" s="61"/>
      <c r="F42" s="61"/>
    </row>
    <row r="43" spans="2:6" ht="15.75" customHeight="1">
      <c r="B43" s="72" t="s">
        <v>107</v>
      </c>
      <c r="C43" s="72"/>
      <c r="D43" s="50"/>
      <c r="E43" s="50"/>
      <c r="F43" s="50"/>
    </row>
    <row r="44" spans="2:6">
      <c r="B44" s="32"/>
      <c r="C44" s="33"/>
      <c r="D44" s="34"/>
      <c r="E44" s="34"/>
      <c r="F44" s="34"/>
    </row>
    <row r="45" spans="2:6">
      <c r="B45" s="18">
        <v>30</v>
      </c>
      <c r="C45" s="30" t="s">
        <v>108</v>
      </c>
      <c r="D45" s="19">
        <v>0</v>
      </c>
      <c r="E45" s="19">
        <v>0</v>
      </c>
      <c r="F45" s="19">
        <f>SUMIFS([1]!Tabela1[Saldo],[1]!Tabela1[Conta],"112.01",[1]!Tabela1[DATA],$F$2)</f>
        <v>40000000</v>
      </c>
    </row>
    <row r="46" spans="2:6">
      <c r="B46" s="18">
        <v>31</v>
      </c>
      <c r="C46" s="30" t="s">
        <v>109</v>
      </c>
      <c r="D46" s="19">
        <v>0</v>
      </c>
      <c r="E46" s="19">
        <v>0</v>
      </c>
      <c r="F46" s="19">
        <v>0</v>
      </c>
    </row>
    <row r="47" spans="2:6">
      <c r="B47" s="18">
        <v>32</v>
      </c>
      <c r="C47" s="30" t="s">
        <v>110</v>
      </c>
      <c r="D47" s="19">
        <v>0</v>
      </c>
      <c r="E47" s="19">
        <v>0</v>
      </c>
      <c r="F47" s="19">
        <f>SUMIFS([1]!Tabela1[Saldo],[1]!Tabela1[Conta],"112.01",[1]!Tabela1[DATA],$F$2)</f>
        <v>40000000</v>
      </c>
    </row>
    <row r="48" spans="2:6">
      <c r="B48" s="18">
        <v>33</v>
      </c>
      <c r="C48" s="30" t="s">
        <v>111</v>
      </c>
      <c r="D48" s="19">
        <v>0</v>
      </c>
      <c r="E48" s="19">
        <v>0</v>
      </c>
      <c r="F48" s="19">
        <v>0</v>
      </c>
    </row>
    <row r="49" spans="2:6" ht="26.4">
      <c r="B49" s="18">
        <v>34</v>
      </c>
      <c r="C49" s="30" t="s">
        <v>112</v>
      </c>
      <c r="D49" s="19">
        <v>0</v>
      </c>
      <c r="E49" s="19">
        <v>0</v>
      </c>
      <c r="F49" s="19">
        <v>0</v>
      </c>
    </row>
    <row r="50" spans="2:6">
      <c r="B50" s="18">
        <v>35</v>
      </c>
      <c r="C50" s="35" t="s">
        <v>113</v>
      </c>
      <c r="D50" s="19">
        <v>0</v>
      </c>
      <c r="E50" s="19">
        <v>0</v>
      </c>
      <c r="F50" s="19">
        <v>0</v>
      </c>
    </row>
    <row r="51" spans="2:6">
      <c r="B51" s="18">
        <v>36</v>
      </c>
      <c r="C51" s="30" t="s">
        <v>114</v>
      </c>
      <c r="D51" s="19">
        <v>0</v>
      </c>
      <c r="E51" s="19">
        <v>0</v>
      </c>
      <c r="F51" s="19">
        <f>SUMIFS([1]!Tabela1[Saldo],[1]!Tabela1[Conta],"112.01",[1]!Tabela1[DATA],F$2)</f>
        <v>40000000</v>
      </c>
    </row>
    <row r="52" spans="2:6">
      <c r="B52" s="18"/>
      <c r="C52" s="30"/>
      <c r="D52" s="19"/>
      <c r="E52" s="19"/>
      <c r="F52" s="19"/>
    </row>
    <row r="53" spans="2:6" ht="15.75" customHeight="1">
      <c r="B53" s="72" t="s">
        <v>115</v>
      </c>
      <c r="C53" s="72"/>
      <c r="D53" s="50"/>
      <c r="E53" s="50"/>
      <c r="F53" s="50"/>
    </row>
    <row r="54" spans="2:6">
      <c r="B54" s="32"/>
      <c r="C54" s="33"/>
      <c r="D54" s="34"/>
      <c r="E54" s="34"/>
      <c r="F54" s="34"/>
    </row>
    <row r="55" spans="2:6" ht="26.4">
      <c r="B55" s="21">
        <v>37</v>
      </c>
      <c r="C55" s="36" t="s">
        <v>116</v>
      </c>
      <c r="D55" s="23">
        <v>0</v>
      </c>
      <c r="E55" s="19">
        <v>0</v>
      </c>
      <c r="F55" s="19">
        <v>0</v>
      </c>
    </row>
    <row r="56" spans="2:6">
      <c r="B56" s="21">
        <v>38</v>
      </c>
      <c r="C56" s="36" t="s">
        <v>117</v>
      </c>
      <c r="D56" s="23">
        <v>0</v>
      </c>
      <c r="E56" s="19">
        <v>0</v>
      </c>
      <c r="F56" s="19">
        <v>0</v>
      </c>
    </row>
    <row r="57" spans="2:6" ht="26.4">
      <c r="B57" s="21">
        <v>39</v>
      </c>
      <c r="C57" s="36" t="s">
        <v>118</v>
      </c>
      <c r="D57" s="23">
        <v>0</v>
      </c>
      <c r="E57" s="19">
        <v>0</v>
      </c>
      <c r="F57" s="19">
        <v>0</v>
      </c>
    </row>
    <row r="58" spans="2:6" ht="26.4">
      <c r="B58" s="21">
        <v>40</v>
      </c>
      <c r="C58" s="36" t="s">
        <v>119</v>
      </c>
      <c r="D58" s="23">
        <v>0</v>
      </c>
      <c r="E58" s="19">
        <v>0</v>
      </c>
      <c r="F58" s="19">
        <v>0</v>
      </c>
    </row>
    <row r="59" spans="2:6">
      <c r="B59" s="21">
        <v>41</v>
      </c>
      <c r="C59" s="36" t="s">
        <v>85</v>
      </c>
      <c r="D59" s="23">
        <v>0</v>
      </c>
      <c r="E59" s="19">
        <v>0</v>
      </c>
      <c r="F59" s="19">
        <v>0</v>
      </c>
    </row>
    <row r="60" spans="2:6">
      <c r="B60" s="24" t="s">
        <v>120</v>
      </c>
      <c r="C60" s="36" t="s">
        <v>121</v>
      </c>
      <c r="D60" s="23">
        <v>0</v>
      </c>
      <c r="E60" s="19">
        <v>0</v>
      </c>
      <c r="F60" s="19">
        <v>0</v>
      </c>
    </row>
    <row r="61" spans="2:6">
      <c r="B61" s="24" t="s">
        <v>122</v>
      </c>
      <c r="C61" s="36" t="s">
        <v>123</v>
      </c>
      <c r="D61" s="23">
        <v>0</v>
      </c>
      <c r="E61" s="19">
        <v>0</v>
      </c>
      <c r="F61" s="19">
        <v>0</v>
      </c>
    </row>
    <row r="62" spans="2:6">
      <c r="B62" s="21">
        <v>42</v>
      </c>
      <c r="C62" s="36" t="s">
        <v>124</v>
      </c>
      <c r="D62" s="23">
        <v>0</v>
      </c>
      <c r="E62" s="19">
        <v>0</v>
      </c>
      <c r="F62" s="19">
        <v>0</v>
      </c>
    </row>
    <row r="63" spans="2:6">
      <c r="B63" s="57">
        <v>43</v>
      </c>
      <c r="C63" s="58" t="s">
        <v>125</v>
      </c>
      <c r="D63" s="60">
        <v>0</v>
      </c>
      <c r="E63" s="60">
        <v>0</v>
      </c>
      <c r="F63" s="60">
        <v>0</v>
      </c>
    </row>
    <row r="64" spans="2:6">
      <c r="B64" s="57">
        <v>44</v>
      </c>
      <c r="C64" s="58" t="s">
        <v>41</v>
      </c>
      <c r="D64" s="60">
        <v>0</v>
      </c>
      <c r="E64" s="60">
        <v>0</v>
      </c>
      <c r="F64" s="60">
        <f>SUMIFS([1]!Tabela1[Saldo],[1]!Tabela1[Conta],"112.01",[1]!Tabela1[DATA],F$2)</f>
        <v>40000000</v>
      </c>
    </row>
    <row r="65" spans="2:6">
      <c r="B65" s="57">
        <v>45</v>
      </c>
      <c r="C65" s="58" t="s">
        <v>126</v>
      </c>
      <c r="D65" s="60">
        <v>122478223.17</v>
      </c>
      <c r="E65" s="60">
        <v>47708555.829999998</v>
      </c>
      <c r="F65" s="60">
        <f>SUM(F51,F41)</f>
        <v>122478223.17</v>
      </c>
    </row>
    <row r="66" spans="2:6">
      <c r="B66" s="23"/>
      <c r="C66" s="23"/>
      <c r="D66" s="23"/>
      <c r="E66" s="23"/>
      <c r="F66" s="23"/>
    </row>
    <row r="67" spans="2:6" ht="15.75" customHeight="1">
      <c r="B67" s="72" t="s">
        <v>127</v>
      </c>
      <c r="C67" s="72"/>
      <c r="D67" s="50"/>
      <c r="E67" s="50"/>
      <c r="F67" s="50"/>
    </row>
    <row r="68" spans="2:6">
      <c r="B68" s="32"/>
      <c r="C68" s="33"/>
      <c r="D68" s="34"/>
      <c r="E68" s="34"/>
      <c r="F68" s="34"/>
    </row>
    <row r="69" spans="2:6">
      <c r="B69" s="21">
        <v>46</v>
      </c>
      <c r="C69" s="30" t="s">
        <v>128</v>
      </c>
      <c r="D69" s="23">
        <v>59426499.280000001</v>
      </c>
      <c r="E69" s="19">
        <v>65777392.68</v>
      </c>
      <c r="F69" s="19">
        <f>SUMIFS([1]!Tabela1[Saldo],[1]!Tabela1[DATA],F$2,[1]!Tabela1[Conta],"120")</f>
        <v>59426499.280000001</v>
      </c>
    </row>
    <row r="70" spans="2:6">
      <c r="B70" s="21">
        <v>47</v>
      </c>
      <c r="C70" s="30" t="s">
        <v>129</v>
      </c>
      <c r="D70" s="23">
        <v>0</v>
      </c>
      <c r="E70" s="23">
        <v>0</v>
      </c>
      <c r="F70" s="23">
        <v>0</v>
      </c>
    </row>
    <row r="71" spans="2:6">
      <c r="B71" s="21">
        <v>48</v>
      </c>
      <c r="C71" s="30" t="s">
        <v>130</v>
      </c>
      <c r="D71" s="23">
        <v>0</v>
      </c>
      <c r="E71" s="23">
        <v>0</v>
      </c>
      <c r="F71" s="23">
        <v>0</v>
      </c>
    </row>
    <row r="72" spans="2:6">
      <c r="B72" s="21">
        <v>49</v>
      </c>
      <c r="C72" s="35" t="s">
        <v>113</v>
      </c>
      <c r="D72" s="23">
        <v>0</v>
      </c>
      <c r="E72" s="23">
        <v>0</v>
      </c>
      <c r="F72" s="23">
        <v>0</v>
      </c>
    </row>
    <row r="73" spans="2:6">
      <c r="B73" s="57">
        <v>51</v>
      </c>
      <c r="C73" s="58" t="s">
        <v>131</v>
      </c>
      <c r="D73" s="60">
        <v>59426499.280000001</v>
      </c>
      <c r="E73" s="60">
        <v>65777392.68</v>
      </c>
      <c r="F73" s="60">
        <f>SUM(F69:F72)</f>
        <v>59426499.280000001</v>
      </c>
    </row>
    <row r="74" spans="2:6">
      <c r="B74" s="32"/>
      <c r="C74" s="33"/>
      <c r="D74" s="23"/>
      <c r="E74" s="23"/>
      <c r="F74" s="23"/>
    </row>
    <row r="75" spans="2:6" ht="15.75" customHeight="1">
      <c r="B75" s="72" t="s">
        <v>132</v>
      </c>
      <c r="C75" s="72"/>
      <c r="D75" s="51"/>
      <c r="E75" s="51"/>
      <c r="F75" s="51"/>
    </row>
    <row r="76" spans="2:6">
      <c r="B76" s="32"/>
      <c r="C76" s="33"/>
      <c r="D76" s="34"/>
      <c r="E76" s="34"/>
      <c r="F76" s="34"/>
    </row>
    <row r="77" spans="2:6" ht="26.4">
      <c r="B77" s="21">
        <v>52</v>
      </c>
      <c r="C77" s="36" t="s">
        <v>133</v>
      </c>
      <c r="D77" s="23">
        <v>0</v>
      </c>
      <c r="E77" s="23">
        <v>0</v>
      </c>
      <c r="F77" s="23">
        <f>'[1]CC1 (2)'!E63</f>
        <v>0</v>
      </c>
    </row>
    <row r="78" spans="2:6">
      <c r="B78" s="21">
        <v>53</v>
      </c>
      <c r="C78" s="36" t="s">
        <v>134</v>
      </c>
      <c r="D78" s="23">
        <v>0</v>
      </c>
      <c r="E78" s="23">
        <v>0</v>
      </c>
      <c r="F78" s="23">
        <f>'[1]CC1 (2)'!E64</f>
        <v>0</v>
      </c>
    </row>
    <row r="79" spans="2:6" ht="39.6">
      <c r="B79" s="21">
        <v>54</v>
      </c>
      <c r="C79" s="36" t="s">
        <v>135</v>
      </c>
      <c r="D79" s="23">
        <v>0</v>
      </c>
      <c r="E79" s="23">
        <v>0</v>
      </c>
      <c r="F79" s="23">
        <f>'[1]CC1 (2)'!E65</f>
        <v>0</v>
      </c>
    </row>
    <row r="80" spans="2:6" ht="39.6">
      <c r="B80" s="21">
        <v>55</v>
      </c>
      <c r="C80" s="36" t="s">
        <v>136</v>
      </c>
      <c r="D80" s="23">
        <v>0</v>
      </c>
      <c r="E80" s="23">
        <v>0</v>
      </c>
      <c r="F80" s="23">
        <f>'[1]CC1 (2)'!E66</f>
        <v>0</v>
      </c>
    </row>
    <row r="81" spans="2:6">
      <c r="B81" s="21">
        <v>56</v>
      </c>
      <c r="C81" s="36" t="s">
        <v>85</v>
      </c>
      <c r="D81" s="23">
        <v>0</v>
      </c>
      <c r="E81" s="23">
        <v>0</v>
      </c>
      <c r="F81" s="23">
        <f>'[1]CC1 (2)'!E67</f>
        <v>0</v>
      </c>
    </row>
    <row r="82" spans="2:6">
      <c r="B82" s="24" t="s">
        <v>137</v>
      </c>
      <c r="C82" s="36" t="s">
        <v>138</v>
      </c>
      <c r="D82" s="23">
        <v>0</v>
      </c>
      <c r="E82" s="23">
        <v>0</v>
      </c>
      <c r="F82" s="23">
        <f>'[1]CC1 (2)'!E68</f>
        <v>0</v>
      </c>
    </row>
    <row r="83" spans="2:6">
      <c r="B83" s="24" t="s">
        <v>139</v>
      </c>
      <c r="C83" s="36" t="s">
        <v>140</v>
      </c>
      <c r="D83" s="23">
        <v>0</v>
      </c>
      <c r="E83" s="23">
        <v>0</v>
      </c>
      <c r="F83" s="23">
        <f>'[1]CC1 (2)'!E69</f>
        <v>0</v>
      </c>
    </row>
    <row r="84" spans="2:6">
      <c r="B84" s="57">
        <v>57</v>
      </c>
      <c r="C84" s="58" t="s">
        <v>141</v>
      </c>
      <c r="D84" s="60">
        <v>0</v>
      </c>
      <c r="E84" s="60">
        <v>0</v>
      </c>
      <c r="F84" s="60">
        <v>0</v>
      </c>
    </row>
    <row r="85" spans="2:6">
      <c r="B85" s="57">
        <v>58</v>
      </c>
      <c r="C85" s="58" t="s">
        <v>42</v>
      </c>
      <c r="D85" s="60">
        <v>59426499.280000001</v>
      </c>
      <c r="E85" s="60">
        <v>65777392.68</v>
      </c>
      <c r="F85" s="60">
        <f>F73</f>
        <v>59426499.280000001</v>
      </c>
    </row>
    <row r="86" spans="2:6">
      <c r="B86" s="57">
        <v>59</v>
      </c>
      <c r="C86" s="58" t="s">
        <v>142</v>
      </c>
      <c r="D86" s="60">
        <v>181904722.44999999</v>
      </c>
      <c r="E86" s="60">
        <v>113485948.51000001</v>
      </c>
      <c r="F86" s="60">
        <f>SUMIFS([1]!Tabela1[Saldo],[1]!Tabela1[DATA],F$2,[1]!Tabela1[Conta],"100")</f>
        <v>181904722.44999999</v>
      </c>
    </row>
    <row r="87" spans="2:6">
      <c r="B87" s="57">
        <v>60</v>
      </c>
      <c r="C87" s="58" t="s">
        <v>143</v>
      </c>
      <c r="D87" s="60">
        <v>930832924.10000002</v>
      </c>
      <c r="E87" s="60">
        <v>679858236.5</v>
      </c>
      <c r="F87" s="60">
        <f>SUMIFS([1]!Tabela1[Saldo],[1]!Tabela1[DATA],F$2,[1]!Tabela1[Conta],"900")</f>
        <v>932083152.70000005</v>
      </c>
    </row>
    <row r="88" spans="2:6">
      <c r="B88" s="32"/>
      <c r="C88" s="33"/>
      <c r="D88" s="23"/>
      <c r="E88" s="23"/>
      <c r="F88" s="23"/>
    </row>
    <row r="89" spans="2:6" ht="15.75" customHeight="1">
      <c r="B89" s="72" t="s">
        <v>144</v>
      </c>
      <c r="C89" s="72"/>
      <c r="D89" s="50"/>
      <c r="E89" s="50"/>
      <c r="F89" s="50"/>
    </row>
    <row r="90" spans="2:6">
      <c r="B90" s="32"/>
      <c r="C90" s="33"/>
      <c r="D90" s="34"/>
      <c r="E90" s="34"/>
      <c r="F90" s="34"/>
    </row>
    <row r="91" spans="2:6">
      <c r="B91" s="57">
        <v>61</v>
      </c>
      <c r="C91" s="58" t="s">
        <v>145</v>
      </c>
      <c r="D91" s="59">
        <v>8.8599999999999998E-2</v>
      </c>
      <c r="E91" s="59">
        <v>7.0174270559124133E-2</v>
      </c>
      <c r="F91" s="73">
        <f>F41/F87</f>
        <v>8.8488052735512121E-2</v>
      </c>
    </row>
    <row r="92" spans="2:6">
      <c r="B92" s="57">
        <v>62</v>
      </c>
      <c r="C92" s="58" t="s">
        <v>146</v>
      </c>
      <c r="D92" s="59">
        <v>0.13159999999999999</v>
      </c>
      <c r="E92" s="59">
        <v>7.0174270559124133E-2</v>
      </c>
      <c r="F92" s="59">
        <f>F65/F87</f>
        <v>0.1314026788438486</v>
      </c>
    </row>
    <row r="93" spans="2:6">
      <c r="B93" s="57">
        <v>63</v>
      </c>
      <c r="C93" s="58" t="s">
        <v>147</v>
      </c>
      <c r="D93" s="59">
        <v>0.19539999999999999</v>
      </c>
      <c r="E93" s="59">
        <v>0.16692590074989846</v>
      </c>
      <c r="F93" s="59">
        <f>F86/F87</f>
        <v>0.19515932878206177</v>
      </c>
    </row>
    <row r="94" spans="2:6">
      <c r="B94" s="57">
        <v>64</v>
      </c>
      <c r="C94" s="58" t="s">
        <v>148</v>
      </c>
      <c r="D94" s="59">
        <v>2.5000000000000001E-2</v>
      </c>
      <c r="E94" s="59">
        <v>2.5000000000000001E-2</v>
      </c>
      <c r="F94" s="59">
        <f>SUM(F95:F97)</f>
        <v>2.5000000000000001E-2</v>
      </c>
    </row>
    <row r="95" spans="2:6">
      <c r="B95" s="21">
        <v>65</v>
      </c>
      <c r="C95" s="36" t="s">
        <v>149</v>
      </c>
      <c r="D95" s="29">
        <v>2.5000000000000001E-2</v>
      </c>
      <c r="E95" s="29">
        <v>2.5000000000000001E-2</v>
      </c>
      <c r="F95" s="29">
        <v>2.5000000000000001E-2</v>
      </c>
    </row>
    <row r="96" spans="2:6">
      <c r="B96" s="21">
        <v>66</v>
      </c>
      <c r="C96" s="36" t="s">
        <v>150</v>
      </c>
      <c r="D96" s="29">
        <v>0</v>
      </c>
      <c r="E96" s="29">
        <v>0</v>
      </c>
      <c r="F96" s="29">
        <f>'[1]CC1 (2)'!E80</f>
        <v>0</v>
      </c>
    </row>
    <row r="97" spans="2:6">
      <c r="B97" s="21">
        <v>67</v>
      </c>
      <c r="C97" s="36" t="s">
        <v>151</v>
      </c>
      <c r="D97" s="29">
        <v>0</v>
      </c>
      <c r="E97" s="29">
        <v>0</v>
      </c>
      <c r="F97" s="29">
        <f>'[1]CC1 (2)'!E81</f>
        <v>0</v>
      </c>
    </row>
    <row r="98" spans="2:6" ht="26.4">
      <c r="B98" s="57">
        <v>68</v>
      </c>
      <c r="C98" s="58" t="s">
        <v>152</v>
      </c>
      <c r="D98" s="59">
        <v>1.8599999999999998E-2</v>
      </c>
      <c r="E98" s="59">
        <v>-1.4825729440875873E-2</v>
      </c>
      <c r="F98" s="59">
        <f>F91-7%</f>
        <v>1.8488052735512114E-2</v>
      </c>
    </row>
    <row r="99" spans="2:6">
      <c r="B99" s="32"/>
      <c r="C99" s="33"/>
      <c r="D99" s="34"/>
      <c r="E99" s="34"/>
      <c r="F99" s="34"/>
    </row>
    <row r="100" spans="2:6" ht="15.6" customHeight="1">
      <c r="B100" s="72" t="s">
        <v>153</v>
      </c>
      <c r="C100" s="72"/>
      <c r="D100" s="50"/>
      <c r="E100" s="50"/>
      <c r="F100" s="50"/>
    </row>
    <row r="101" spans="2:6">
      <c r="B101" s="32"/>
      <c r="C101" s="33"/>
      <c r="D101" s="34"/>
      <c r="E101" s="34"/>
      <c r="F101" s="34"/>
    </row>
    <row r="102" spans="2:6" ht="86.4" customHeight="1">
      <c r="B102" s="21">
        <v>72</v>
      </c>
      <c r="C102" s="22" t="s">
        <v>154</v>
      </c>
      <c r="D102" s="23">
        <v>0</v>
      </c>
      <c r="E102" s="23">
        <v>0</v>
      </c>
      <c r="F102" s="23">
        <f>'[1]CC1 (2)'!E84</f>
        <v>0</v>
      </c>
    </row>
    <row r="103" spans="2:6" ht="52.8">
      <c r="B103" s="21">
        <v>73</v>
      </c>
      <c r="C103" s="22" t="s">
        <v>155</v>
      </c>
      <c r="D103" s="23">
        <v>0</v>
      </c>
      <c r="E103" s="23">
        <v>0</v>
      </c>
      <c r="F103" s="23">
        <f>'[1]CC1 (2)'!E85</f>
        <v>0</v>
      </c>
    </row>
    <row r="104" spans="2:6" ht="26.4">
      <c r="B104" s="21">
        <v>75</v>
      </c>
      <c r="C104" s="22" t="s">
        <v>156</v>
      </c>
      <c r="D104" s="23">
        <v>121031.01</v>
      </c>
      <c r="E104" s="23">
        <v>0</v>
      </c>
      <c r="F104" s="23">
        <f>'[1]CC1 (2)'!C86</f>
        <v>121031.01</v>
      </c>
    </row>
    <row r="105" spans="2:6">
      <c r="B105" s="21"/>
      <c r="C105" s="22"/>
      <c r="D105" s="23"/>
      <c r="E105" s="23"/>
      <c r="F105" s="23"/>
    </row>
    <row r="106" spans="2:6" ht="28.5" customHeight="1">
      <c r="B106" s="72" t="s">
        <v>157</v>
      </c>
      <c r="C106" s="72"/>
      <c r="D106" s="50"/>
      <c r="E106" s="50"/>
      <c r="F106" s="50"/>
    </row>
    <row r="107" spans="2:6">
      <c r="B107" s="32"/>
      <c r="C107" s="33"/>
      <c r="D107" s="34"/>
      <c r="E107" s="34"/>
      <c r="F107" s="34"/>
    </row>
    <row r="108" spans="2:6" ht="26.4">
      <c r="B108" s="21">
        <v>82</v>
      </c>
      <c r="C108" s="22" t="s">
        <v>158</v>
      </c>
      <c r="D108" s="25">
        <v>0</v>
      </c>
      <c r="E108" s="25">
        <v>0</v>
      </c>
      <c r="F108" s="25">
        <f>'[1]CC1 (2)'!E88</f>
        <v>0</v>
      </c>
    </row>
    <row r="109" spans="2:6">
      <c r="B109" s="21">
        <v>83</v>
      </c>
      <c r="C109" s="22" t="s">
        <v>159</v>
      </c>
      <c r="D109" s="25">
        <v>0</v>
      </c>
      <c r="E109" s="25">
        <v>0</v>
      </c>
      <c r="F109" s="25">
        <f>'[1]CC1 (2)'!E89</f>
        <v>0</v>
      </c>
    </row>
    <row r="110" spans="2:6">
      <c r="B110" s="21">
        <v>84</v>
      </c>
      <c r="C110" s="22" t="s">
        <v>160</v>
      </c>
      <c r="D110" s="25">
        <v>0</v>
      </c>
      <c r="E110" s="25">
        <v>0</v>
      </c>
      <c r="F110" s="25">
        <f>'[1]CC1 (2)'!E90</f>
        <v>0</v>
      </c>
    </row>
    <row r="111" spans="2:6">
      <c r="B111" s="21">
        <v>85</v>
      </c>
      <c r="C111" s="22" t="s">
        <v>161</v>
      </c>
      <c r="D111" s="25">
        <v>0</v>
      </c>
      <c r="E111" s="25">
        <v>0</v>
      </c>
      <c r="F111" s="25">
        <f>'[1]CC1 (2)'!E91</f>
        <v>0</v>
      </c>
    </row>
    <row r="112" spans="2:6">
      <c r="F112" s="47"/>
    </row>
  </sheetData>
  <mergeCells count="10">
    <mergeCell ref="B89:C89"/>
    <mergeCell ref="B100:C100"/>
    <mergeCell ref="B106:C106"/>
    <mergeCell ref="B67:C67"/>
    <mergeCell ref="B3:C3"/>
    <mergeCell ref="B5:C5"/>
    <mergeCell ref="B13:C13"/>
    <mergeCell ref="B43:C43"/>
    <mergeCell ref="B53:C53"/>
    <mergeCell ref="B75:C75"/>
  </mergeCells>
  <hyperlinks>
    <hyperlink ref="B2" location="Índice!C12" display="Composição do Patrimônio de Referência (PR)" xr:uid="{1A4124BF-B93E-4E01-9601-8D91ECE5C965}"/>
  </hyperlinks>
  <pageMargins left="0.511811024" right="0.511811024" top="0.78740157499999996" bottom="0.78740157499999996" header="0.31496062000000002" footer="0.31496062000000002"/>
  <pageSetup paperSize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6EF28-1367-4E88-889D-D2C813B06916}">
  <dimension ref="B1:XFC46"/>
  <sheetViews>
    <sheetView showGridLines="0" zoomScale="98" zoomScaleNormal="98" workbookViewId="0"/>
  </sheetViews>
  <sheetFormatPr defaultColWidth="0" defaultRowHeight="14.4" zeroHeight="1"/>
  <cols>
    <col min="1" max="1" width="2.44140625" customWidth="1"/>
    <col min="2" max="2" width="27.33203125" customWidth="1"/>
    <col min="3" max="3" width="61.44140625" customWidth="1"/>
    <col min="4" max="4" width="29.109375" bestFit="1" customWidth="1"/>
    <col min="5" max="6" width="29.109375" customWidth="1"/>
    <col min="7" max="8" width="73.44140625" hidden="1" customWidth="1"/>
    <col min="9" max="16382" width="8.6640625" hidden="1"/>
    <col min="16383" max="16383" width="7" hidden="1" customWidth="1"/>
    <col min="16384" max="16384" width="1.88671875" customWidth="1"/>
  </cols>
  <sheetData>
    <row r="1" spans="2:11" s="15" customFormat="1" ht="5.0999999999999996" customHeight="1">
      <c r="B1" s="8"/>
      <c r="C1" s="9"/>
      <c r="D1" s="9"/>
      <c r="E1" s="9"/>
      <c r="G1" s="10"/>
      <c r="H1" s="11"/>
      <c r="I1" s="12"/>
      <c r="J1" s="13"/>
      <c r="K1" s="14"/>
    </row>
    <row r="2" spans="2:11" ht="15.6">
      <c r="B2" s="68" t="s">
        <v>187</v>
      </c>
      <c r="C2" s="55"/>
      <c r="D2" s="69">
        <v>45291</v>
      </c>
      <c r="E2" s="69">
        <v>45473</v>
      </c>
      <c r="F2" s="69">
        <v>45657</v>
      </c>
    </row>
    <row r="3" spans="2:11" ht="15" thickBot="1">
      <c r="B3" s="71" t="s">
        <v>186</v>
      </c>
      <c r="C3" s="71"/>
      <c r="D3" s="37"/>
      <c r="E3" s="37"/>
      <c r="F3" s="37"/>
    </row>
    <row r="4" spans="2:11">
      <c r="B4" s="16"/>
      <c r="C4" s="16"/>
      <c r="D4" s="16"/>
      <c r="E4" s="16"/>
    </row>
    <row r="5" spans="2:11" ht="34.5" customHeight="1">
      <c r="B5" s="54"/>
      <c r="C5" s="52" t="s">
        <v>167</v>
      </c>
      <c r="D5" s="54" t="s">
        <v>185</v>
      </c>
      <c r="E5" s="54" t="s">
        <v>185</v>
      </c>
      <c r="F5" s="54" t="s">
        <v>185</v>
      </c>
    </row>
    <row r="6" spans="2:11"/>
    <row r="7" spans="2:11">
      <c r="B7" s="30">
        <v>1</v>
      </c>
      <c r="C7" s="30" t="s">
        <v>184</v>
      </c>
      <c r="D7" s="38" cm="1">
        <f t="array" ref="D7:D19">[1]SUPORTE_CC2!C3:C15</f>
        <v>3402315.12</v>
      </c>
      <c r="E7" s="38" cm="1">
        <f t="array" ref="E7:E19">[1]SUPORTE_CC2!D3:D15</f>
        <v>1946767.18</v>
      </c>
      <c r="F7" s="38" cm="1">
        <f t="array" ref="F7:F19">[1]SUPORTE_CC2!E3:E15</f>
        <v>3001329.82</v>
      </c>
    </row>
    <row r="8" spans="2:11">
      <c r="B8" s="30">
        <v>2</v>
      </c>
      <c r="C8" s="30" t="s">
        <v>188</v>
      </c>
      <c r="D8" s="38">
        <v>110575145.53</v>
      </c>
      <c r="E8" s="38">
        <v>1021120.59</v>
      </c>
      <c r="F8" s="38">
        <v>7395.25</v>
      </c>
    </row>
    <row r="9" spans="2:11">
      <c r="B9" s="30">
        <v>3</v>
      </c>
      <c r="C9" s="30" t="s">
        <v>189</v>
      </c>
      <c r="D9" s="38">
        <v>85732190.390000001</v>
      </c>
      <c r="E9" s="38">
        <v>64394043.789999999</v>
      </c>
      <c r="F9" s="38">
        <v>421891051.67000002</v>
      </c>
    </row>
    <row r="10" spans="2:11">
      <c r="B10" s="30">
        <v>4</v>
      </c>
      <c r="C10" s="30" t="s">
        <v>190</v>
      </c>
      <c r="D10" s="38">
        <v>15151372.18</v>
      </c>
      <c r="E10" s="38">
        <v>36822068.890000001</v>
      </c>
      <c r="F10" s="38">
        <v>121207834.48</v>
      </c>
    </row>
    <row r="11" spans="2:11">
      <c r="B11" s="30">
        <v>5</v>
      </c>
      <c r="C11" s="30" t="s">
        <v>191</v>
      </c>
      <c r="D11" s="38">
        <v>93592818.289999992</v>
      </c>
      <c r="E11" s="38">
        <v>339703958.84000003</v>
      </c>
      <c r="F11" s="38">
        <v>462328240.22000003</v>
      </c>
    </row>
    <row r="12" spans="2:11">
      <c r="B12" s="30">
        <v>6</v>
      </c>
      <c r="C12" s="30" t="s">
        <v>183</v>
      </c>
      <c r="D12" s="38">
        <v>-3075473.69</v>
      </c>
      <c r="E12" s="38">
        <v>-4522567.91</v>
      </c>
      <c r="F12" s="38">
        <v>-10063741.74</v>
      </c>
    </row>
    <row r="13" spans="2:11">
      <c r="B13" s="30">
        <v>7</v>
      </c>
      <c r="C13" s="30" t="s">
        <v>182</v>
      </c>
      <c r="D13" s="38">
        <v>28028945.48</v>
      </c>
      <c r="E13" s="38">
        <v>25558678.940000001</v>
      </c>
      <c r="F13" s="38">
        <v>21482703.52</v>
      </c>
    </row>
    <row r="14" spans="2:11">
      <c r="B14" s="30">
        <v>8</v>
      </c>
      <c r="C14" s="30" t="s">
        <v>192</v>
      </c>
      <c r="D14" s="38">
        <v>86260639.689999998</v>
      </c>
      <c r="E14" s="38">
        <v>206622781.92000002</v>
      </c>
      <c r="F14" s="38">
        <v>150614100.50999999</v>
      </c>
    </row>
    <row r="15" spans="2:11">
      <c r="B15" s="30">
        <v>9</v>
      </c>
      <c r="C15" s="30" t="s">
        <v>193</v>
      </c>
      <c r="D15" s="38">
        <v>647193.80000000005</v>
      </c>
      <c r="E15" s="38">
        <v>1233543.97</v>
      </c>
      <c r="F15" s="38">
        <v>5311164.49</v>
      </c>
    </row>
    <row r="16" spans="2:11">
      <c r="B16" s="30">
        <v>10</v>
      </c>
      <c r="C16" s="30" t="s">
        <v>181</v>
      </c>
      <c r="D16" s="38">
        <v>2369393.9700000002</v>
      </c>
      <c r="E16" s="38">
        <v>2369393.9700000002</v>
      </c>
      <c r="F16" s="38">
        <v>2369393.9700000002</v>
      </c>
    </row>
    <row r="17" spans="2:6">
      <c r="B17" s="30">
        <v>11</v>
      </c>
      <c r="C17" s="30" t="s">
        <v>197</v>
      </c>
      <c r="D17" s="38">
        <v>-1325752.3899999999</v>
      </c>
      <c r="E17" s="38">
        <v>-2009114.37</v>
      </c>
      <c r="F17" s="38">
        <v>-2062672.22</v>
      </c>
    </row>
    <row r="18" spans="2:6">
      <c r="B18" s="30">
        <v>12</v>
      </c>
      <c r="C18" s="30" t="s">
        <v>180</v>
      </c>
      <c r="D18" s="38">
        <v>1567492.71</v>
      </c>
      <c r="E18" s="38">
        <v>1597492.71</v>
      </c>
      <c r="F18" s="38">
        <v>1627492.71</v>
      </c>
    </row>
    <row r="19" spans="2:6">
      <c r="B19" s="30"/>
      <c r="C19" s="30" t="s">
        <v>196</v>
      </c>
      <c r="D19" s="38">
        <v>-980877.83</v>
      </c>
      <c r="E19" s="38">
        <v>-1165013.72</v>
      </c>
      <c r="F19" s="38">
        <v>-1401821.85</v>
      </c>
    </row>
    <row r="20" spans="2:6">
      <c r="C20" s="30"/>
    </row>
    <row r="21" spans="2:6">
      <c r="B21" s="39" t="s">
        <v>179</v>
      </c>
      <c r="C21" s="39" t="s">
        <v>178</v>
      </c>
      <c r="D21" s="40">
        <f>SUM(D7:D20)</f>
        <v>421945403.25000006</v>
      </c>
      <c r="E21" s="40">
        <f>SUM(E7:E20)</f>
        <v>673573154.80000007</v>
      </c>
      <c r="F21" s="40">
        <f>SUM(F7:F20)</f>
        <v>1176312470.8300002</v>
      </c>
    </row>
    <row r="22" spans="2:6"/>
    <row r="23" spans="2:6">
      <c r="B23" s="30">
        <v>13</v>
      </c>
      <c r="C23" s="30" t="s">
        <v>177</v>
      </c>
      <c r="D23" s="38" cm="1">
        <f t="array" ref="D23:D25">[1]SUPORTE_CC2!C18:C20</f>
        <v>305631074.18000001</v>
      </c>
      <c r="E23" s="38" cm="1">
        <f t="array" ref="E23:E25">[1]SUPORTE_CC2!D18:D20</f>
        <v>387531988.20999998</v>
      </c>
      <c r="F23" s="38" cm="1">
        <f t="array" ref="F23:F25">[1]SUPORTE_CC2!E18:E20</f>
        <v>922994216.12</v>
      </c>
    </row>
    <row r="24" spans="2:6">
      <c r="B24" s="30">
        <v>14</v>
      </c>
      <c r="C24" s="30" t="s">
        <v>194</v>
      </c>
      <c r="D24" s="38">
        <v>53611715.43</v>
      </c>
      <c r="E24" s="38">
        <v>84121884.969999999</v>
      </c>
      <c r="F24" s="38">
        <v>90075854.829999998</v>
      </c>
    </row>
    <row r="25" spans="2:6">
      <c r="B25" s="30">
        <v>15</v>
      </c>
      <c r="C25" s="30" t="s">
        <v>195</v>
      </c>
      <c r="D25" s="38">
        <v>5826045.9699999988</v>
      </c>
      <c r="E25" s="38">
        <v>130186434.38</v>
      </c>
      <c r="F25" s="38">
        <v>63202391.820000008</v>
      </c>
    </row>
    <row r="26" spans="2:6">
      <c r="B26" s="30">
        <v>16</v>
      </c>
      <c r="C26" s="30" t="s">
        <v>176</v>
      </c>
    </row>
    <row r="27" spans="2:6">
      <c r="B27" s="39" t="s">
        <v>175</v>
      </c>
      <c r="C27" s="39" t="s">
        <v>174</v>
      </c>
      <c r="D27" s="40">
        <f>SUM(D23:D26)</f>
        <v>365068835.58000004</v>
      </c>
      <c r="E27" s="40">
        <f>SUM(E23:E26)</f>
        <v>601840307.55999994</v>
      </c>
      <c r="F27" s="40">
        <f>SUM(F23:F26)</f>
        <v>1076272462.77</v>
      </c>
    </row>
    <row r="28" spans="2:6"/>
    <row r="29" spans="2:6">
      <c r="B29" s="30">
        <v>17</v>
      </c>
      <c r="C29" s="30" t="s">
        <v>173</v>
      </c>
      <c r="D29" s="38">
        <f>[1]SUPORTE_CC2!C24</f>
        <v>99035903</v>
      </c>
      <c r="E29" s="38">
        <f>[1]SUPORTE_CC2!D24</f>
        <v>99035903</v>
      </c>
      <c r="F29" s="38">
        <f>[1]SUPORTE_CC2!E24</f>
        <v>99035903</v>
      </c>
    </row>
    <row r="30" spans="2:6">
      <c r="B30" s="30">
        <v>18</v>
      </c>
      <c r="C30" s="30" t="s">
        <v>66</v>
      </c>
      <c r="D30" s="38">
        <f>[1]SUPORTE_CC2!C25</f>
        <v>0</v>
      </c>
      <c r="E30" s="38">
        <f>[1]SUPORTE_CC2!D25</f>
        <v>0</v>
      </c>
      <c r="F30" s="38">
        <f>[1]SUPORTE_CC2!E25</f>
        <v>1004105.06</v>
      </c>
    </row>
    <row r="31" spans="2:6" ht="26.4">
      <c r="B31" s="30">
        <v>19</v>
      </c>
      <c r="C31" s="30" t="s">
        <v>172</v>
      </c>
      <c r="D31" s="38">
        <f>[1]SUPORTE_CC2!C26</f>
        <v>-41282.99</v>
      </c>
      <c r="E31" s="38">
        <f>[1]SUPORTE_CC2!D26</f>
        <v>-1069.9000000000001</v>
      </c>
      <c r="F31" s="38">
        <f>[1]SUPORTE_CC2!E26</f>
        <v>0</v>
      </c>
    </row>
    <row r="32" spans="2:6">
      <c r="B32" s="30">
        <v>20</v>
      </c>
      <c r="C32" s="30" t="s">
        <v>171</v>
      </c>
      <c r="D32" s="38">
        <f>[1]SUPORTE_CC2!C27</f>
        <v>-42118052.079999998</v>
      </c>
      <c r="E32" s="38">
        <f>[1]SUPORTE_CC2!D27</f>
        <v>-27301985.940000001</v>
      </c>
      <c r="F32" s="38">
        <f>[1]SUPORTE_CC2!E27</f>
        <v>0</v>
      </c>
    </row>
    <row r="33" spans="2:11">
      <c r="B33" s="30">
        <v>21</v>
      </c>
      <c r="C33" s="30" t="s">
        <v>170</v>
      </c>
    </row>
    <row r="34" spans="2:11">
      <c r="B34" s="39" t="s">
        <v>169</v>
      </c>
      <c r="C34" s="39" t="s">
        <v>168</v>
      </c>
      <c r="D34" s="41">
        <f>SUM(D29:D33)</f>
        <v>56876567.930000007</v>
      </c>
      <c r="E34" s="41">
        <f>SUM(E29:E33)</f>
        <v>71732847.159999996</v>
      </c>
      <c r="F34" s="41">
        <f>SUM(F29:F33)</f>
        <v>100040008.06</v>
      </c>
      <c r="G34" s="42"/>
    </row>
    <row r="35" spans="2:11" s="15" customFormat="1" ht="5.0999999999999996" customHeight="1">
      <c r="B35" s="8"/>
      <c r="C35" s="9"/>
      <c r="D35" s="9"/>
      <c r="E35" s="9"/>
      <c r="G35" s="10"/>
      <c r="H35" s="11"/>
      <c r="I35" s="12"/>
      <c r="J35" s="13"/>
      <c r="K35" s="14"/>
    </row>
    <row r="36" spans="2:11" hidden="1">
      <c r="G36" s="42"/>
    </row>
    <row r="37" spans="2:11" hidden="1">
      <c r="G37" s="42"/>
    </row>
    <row r="38" spans="2:11" hidden="1">
      <c r="G38" s="42"/>
    </row>
    <row r="39" spans="2:11" hidden="1">
      <c r="G39" s="42"/>
    </row>
    <row r="40" spans="2:11" hidden="1">
      <c r="G40" s="42"/>
    </row>
    <row r="41" spans="2:11" hidden="1">
      <c r="G41" s="42"/>
    </row>
    <row r="42" spans="2:11" hidden="1">
      <c r="G42" s="42"/>
    </row>
    <row r="43" spans="2:11" hidden="1">
      <c r="G43" s="42"/>
    </row>
    <row r="44" spans="2:11" hidden="1">
      <c r="G44" s="43"/>
    </row>
    <row r="45" spans="2:11" hidden="1">
      <c r="G45" s="43"/>
    </row>
    <row r="46" spans="2:11" hidden="1">
      <c r="G46" s="44"/>
    </row>
  </sheetData>
  <mergeCells count="1">
    <mergeCell ref="B3:C3"/>
  </mergeCells>
  <hyperlinks>
    <hyperlink ref="B2" location="Índice!C12" display="Composição do Patrimônio de Referência (PR)" xr:uid="{0118C41B-94E0-4694-ACDD-7D1439094F69}"/>
  </hyperlink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67e9c8a-82f0-46e8-a1da-5d26b2bd5f99">
      <Terms xmlns="http://schemas.microsoft.com/office/infopath/2007/PartnerControls"/>
    </lcf76f155ced4ddcb4097134ff3c332f>
    <TaxCatchAll xmlns="ce9280ee-e407-4a11-9296-5b8e0187e60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852A86DD0DAAF44978CDBEC2EC5B654" ma:contentTypeVersion="15" ma:contentTypeDescription="Crie um novo documento." ma:contentTypeScope="" ma:versionID="0736807a1c18c4a62ea6aaa5e081811e">
  <xsd:schema xmlns:xsd="http://www.w3.org/2001/XMLSchema" xmlns:xs="http://www.w3.org/2001/XMLSchema" xmlns:p="http://schemas.microsoft.com/office/2006/metadata/properties" xmlns:ns2="667e9c8a-82f0-46e8-a1da-5d26b2bd5f99" xmlns:ns3="ce9280ee-e407-4a11-9296-5b8e0187e60c" targetNamespace="http://schemas.microsoft.com/office/2006/metadata/properties" ma:root="true" ma:fieldsID="6a007db2217d5bf1c85b81cad366af27" ns2:_="" ns3:_="">
    <xsd:import namespace="667e9c8a-82f0-46e8-a1da-5d26b2bd5f99"/>
    <xsd:import namespace="ce9280ee-e407-4a11-9296-5b8e0187e6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7e9c8a-82f0-46e8-a1da-5d26b2bd5f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Marcações de imagem" ma:readOnly="false" ma:fieldId="{5cf76f15-5ced-4ddc-b409-7134ff3c332f}" ma:taxonomyMulti="true" ma:sspId="3c8fc637-842b-42f4-8987-d23ded8a3b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9280ee-e407-4a11-9296-5b8e0187e60c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e4fd740c-f308-4674-80b6-f16078648cac}" ma:internalName="TaxCatchAll" ma:showField="CatchAllData" ma:web="ce9280ee-e407-4a11-9296-5b8e0187e6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4B57FA-F740-42B1-B552-1F83517C6D5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B65A351-A868-4977-82E5-7E8C2FC12CEE}">
  <ds:schemaRefs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ce9280ee-e407-4a11-9296-5b8e0187e60c"/>
    <ds:schemaRef ds:uri="667e9c8a-82f0-46e8-a1da-5d26b2bd5f99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F15E34F-E0E3-41DA-B831-4FF898FB19F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ÍNDICE</vt:lpstr>
      <vt:lpstr>CCA</vt:lpstr>
      <vt:lpstr>CC1</vt:lpstr>
      <vt:lpstr>CC2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Izidorio da Silva</dc:creator>
  <cp:lastModifiedBy>Breno Rodrigues Marcelo</cp:lastModifiedBy>
  <dcterms:created xsi:type="dcterms:W3CDTF">2024-01-03T12:20:00Z</dcterms:created>
  <dcterms:modified xsi:type="dcterms:W3CDTF">2025-03-25T20:32:51Z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0x010100D852A86DD0DAAF44978CDBEC2EC5B654</vt:lpwstr>
  </property>
  <property fmtid="{D5CDD505-2E9C-101B-9397-08002B2CF9AE}" pid="3" name="MediaServiceImageTags">
    <vt:lpwstr/>
  </property>
  <property fmtid="{D5CDD505-2E9C-101B-9397-08002B2CF9AE}" pid="4" name="MSIP_Label_b0a4194c-0264-4888-a27f-11152b88e340_Enabled">
    <vt:lpwstr>true</vt:lpwstr>
  </property>
  <property fmtid="{D5CDD505-2E9C-101B-9397-08002B2CF9AE}" pid="5" name="MSIP_Label_b0a4194c-0264-4888-a27f-11152b88e340_SetDate">
    <vt:lpwstr>2025-02-24T15:34:34Z</vt:lpwstr>
  </property>
  <property fmtid="{D5CDD505-2E9C-101B-9397-08002B2CF9AE}" pid="6" name="MSIP_Label_b0a4194c-0264-4888-a27f-11152b88e340_Method">
    <vt:lpwstr>Privileged</vt:lpwstr>
  </property>
  <property fmtid="{D5CDD505-2E9C-101B-9397-08002B2CF9AE}" pid="7" name="MSIP_Label_b0a4194c-0264-4888-a27f-11152b88e340_Name">
    <vt:lpwstr>Privada</vt:lpwstr>
  </property>
  <property fmtid="{D5CDD505-2E9C-101B-9397-08002B2CF9AE}" pid="8" name="MSIP_Label_b0a4194c-0264-4888-a27f-11152b88e340_SiteId">
    <vt:lpwstr>f95fef7c-199d-42ed-9c79-5b14cafee929</vt:lpwstr>
  </property>
  <property fmtid="{D5CDD505-2E9C-101B-9397-08002B2CF9AE}" pid="9" name="MSIP_Label_b0a4194c-0264-4888-a27f-11152b88e340_ActionId">
    <vt:lpwstr>a53464db-4fce-4d09-84f2-7728e130ffc3</vt:lpwstr>
  </property>
  <property fmtid="{D5CDD505-2E9C-101B-9397-08002B2CF9AE}" pid="10" name="MSIP_Label_b0a4194c-0264-4888-a27f-11152b88e340_ContentBits">
    <vt:lpwstr>0</vt:lpwstr>
  </property>
  <property fmtid="{D5CDD505-2E9C-101B-9397-08002B2CF9AE}" pid="11" name="MSIP_Label_b0a4194c-0264-4888-a27f-11152b88e340_Tag">
    <vt:lpwstr>10, 0, 1, 1</vt:lpwstr>
  </property>
</Properties>
</file>